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08\"/>
    </mc:Choice>
  </mc:AlternateContent>
  <xr:revisionPtr revIDLastSave="0" documentId="13_ncr:1_{8C9119B7-9A90-4C66-BDBE-F14DFEBE1920}" xr6:coauthVersionLast="47" xr6:coauthVersionMax="47" xr10:uidLastSave="{00000000-0000-0000-0000-000000000000}"/>
  <bookViews>
    <workbookView xWindow="-120" yWindow="-120" windowWidth="29040" windowHeight="15525" activeTab="2" xr2:uid="{00000000-000D-0000-FFFF-FFFF00000000}"/>
  </bookViews>
  <sheets>
    <sheet name="Calculation" sheetId="1" r:id="rId1"/>
    <sheet name="Summary Results" sheetId="2" r:id="rId2"/>
    <sheet name="Monthly Resul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2" l="1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Z27" i="2"/>
  <c r="X23" i="2"/>
  <c r="X36" i="2" s="1"/>
  <c r="W23" i="2"/>
  <c r="W36" i="2" s="1"/>
  <c r="V23" i="2"/>
  <c r="V36" i="2" s="1"/>
  <c r="U23" i="2"/>
  <c r="U36" i="2" s="1"/>
  <c r="T23" i="2"/>
  <c r="T36" i="2" s="1"/>
  <c r="S23" i="2"/>
  <c r="S36" i="2" s="1"/>
  <c r="R23" i="2"/>
  <c r="R36" i="2" s="1"/>
  <c r="Q23" i="2"/>
  <c r="Q36" i="2" s="1"/>
  <c r="P23" i="2"/>
  <c r="P36" i="2" s="1"/>
  <c r="O23" i="2"/>
  <c r="O36" i="2" s="1"/>
  <c r="N23" i="2"/>
  <c r="N36" i="2" s="1"/>
  <c r="M23" i="2"/>
  <c r="M36" i="2" s="1"/>
  <c r="L23" i="2"/>
  <c r="L36" i="2" s="1"/>
  <c r="K23" i="2"/>
  <c r="K36" i="2" s="1"/>
  <c r="J23" i="2"/>
  <c r="J36" i="2" s="1"/>
  <c r="I23" i="2"/>
  <c r="I36" i="2" s="1"/>
  <c r="H23" i="2"/>
  <c r="H36" i="2" s="1"/>
  <c r="G23" i="2"/>
  <c r="G36" i="2" s="1"/>
  <c r="F23" i="2"/>
  <c r="F36" i="2" s="1"/>
  <c r="E23" i="2"/>
  <c r="E36" i="2" s="1"/>
  <c r="D23" i="2"/>
  <c r="Z21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X14" i="2"/>
  <c r="W14" i="2"/>
  <c r="V14" i="2"/>
  <c r="U14" i="2"/>
  <c r="T14" i="2"/>
  <c r="T17" i="2" s="1"/>
  <c r="T35" i="2" s="1"/>
  <c r="S14" i="2"/>
  <c r="R14" i="2"/>
  <c r="Q14" i="2"/>
  <c r="P14" i="2"/>
  <c r="O14" i="2"/>
  <c r="N14" i="2"/>
  <c r="M14" i="2"/>
  <c r="L14" i="2"/>
  <c r="L17" i="2" s="1"/>
  <c r="L35" i="2" s="1"/>
  <c r="K14" i="2"/>
  <c r="J14" i="2"/>
  <c r="I14" i="2"/>
  <c r="H14" i="2"/>
  <c r="G14" i="2"/>
  <c r="F14" i="2"/>
  <c r="E14" i="2"/>
  <c r="D14" i="2"/>
  <c r="D17" i="2" s="1"/>
  <c r="D35" i="2" s="1"/>
  <c r="X10" i="2"/>
  <c r="W10" i="2"/>
  <c r="V10" i="2"/>
  <c r="U10" i="2"/>
  <c r="T10" i="2"/>
  <c r="T5" i="2" s="1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X9" i="2"/>
  <c r="W9" i="2"/>
  <c r="V9" i="2"/>
  <c r="U9" i="2"/>
  <c r="T9" i="2"/>
  <c r="S9" i="2"/>
  <c r="R9" i="2"/>
  <c r="Q9" i="2"/>
  <c r="P9" i="2"/>
  <c r="O9" i="2"/>
  <c r="N9" i="2"/>
  <c r="M9" i="2"/>
  <c r="M5" i="2" s="1"/>
  <c r="L9" i="2"/>
  <c r="K9" i="2"/>
  <c r="J9" i="2"/>
  <c r="I9" i="2"/>
  <c r="I5" i="2" s="1"/>
  <c r="H9" i="2"/>
  <c r="G9" i="2"/>
  <c r="F9" i="2"/>
  <c r="E9" i="2"/>
  <c r="D9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U5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V4" i="2" l="1"/>
  <c r="J4" i="2"/>
  <c r="F5" i="2"/>
  <c r="J5" i="2"/>
  <c r="N4" i="2"/>
  <c r="R4" i="2"/>
  <c r="V5" i="2"/>
  <c r="G31" i="2"/>
  <c r="G37" i="2" s="1"/>
  <c r="K31" i="2"/>
  <c r="K37" i="2" s="1"/>
  <c r="K39" i="2" s="1"/>
  <c r="O31" i="2"/>
  <c r="O37" i="2" s="1"/>
  <c r="O39" i="2" s="1"/>
  <c r="S31" i="2"/>
  <c r="S37" i="2" s="1"/>
  <c r="S39" i="2" s="1"/>
  <c r="W31" i="2"/>
  <c r="W37" i="2" s="1"/>
  <c r="W39" i="2" s="1"/>
  <c r="T4" i="2"/>
  <c r="K4" i="2"/>
  <c r="S4" i="2"/>
  <c r="E31" i="2"/>
  <c r="E37" i="2" s="1"/>
  <c r="E39" i="2" s="1"/>
  <c r="I31" i="2"/>
  <c r="I37" i="2" s="1"/>
  <c r="M31" i="2"/>
  <c r="M37" i="2" s="1"/>
  <c r="M39" i="2" s="1"/>
  <c r="Q31" i="2"/>
  <c r="Q37" i="2" s="1"/>
  <c r="U31" i="2"/>
  <c r="U37" i="2" s="1"/>
  <c r="F17" i="2"/>
  <c r="F35" i="2" s="1"/>
  <c r="N17" i="2"/>
  <c r="N35" i="2" s="1"/>
  <c r="V17" i="2"/>
  <c r="V35" i="2" s="1"/>
  <c r="E4" i="2"/>
  <c r="I4" i="2"/>
  <c r="M4" i="2"/>
  <c r="Q4" i="2"/>
  <c r="U4" i="2"/>
  <c r="F4" i="2"/>
  <c r="R5" i="2"/>
  <c r="N5" i="2"/>
  <c r="M17" i="2"/>
  <c r="M35" i="2" s="1"/>
  <c r="U17" i="2"/>
  <c r="U35" i="2" s="1"/>
  <c r="H31" i="2"/>
  <c r="H37" i="2" s="1"/>
  <c r="L31" i="2"/>
  <c r="L37" i="2" s="1"/>
  <c r="L39" i="2" s="1"/>
  <c r="P31" i="2"/>
  <c r="P37" i="2" s="1"/>
  <c r="P39" i="2" s="1"/>
  <c r="T31" i="2"/>
  <c r="T37" i="2" s="1"/>
  <c r="T39" i="2" s="1"/>
  <c r="X31" i="2"/>
  <c r="X37" i="2" s="1"/>
  <c r="X39" i="2" s="1"/>
  <c r="D4" i="2"/>
  <c r="H5" i="2"/>
  <c r="L4" i="2"/>
  <c r="P5" i="2"/>
  <c r="X5" i="2"/>
  <c r="Z23" i="2"/>
  <c r="F31" i="2"/>
  <c r="F37" i="2" s="1"/>
  <c r="J31" i="2"/>
  <c r="J37" i="2" s="1"/>
  <c r="N31" i="2"/>
  <c r="N37" i="2" s="1"/>
  <c r="R31" i="2"/>
  <c r="R37" i="2" s="1"/>
  <c r="V31" i="2"/>
  <c r="V37" i="2" s="1"/>
  <c r="Z29" i="2"/>
  <c r="Z14" i="2"/>
  <c r="E17" i="2"/>
  <c r="E35" i="2" s="1"/>
  <c r="W17" i="2"/>
  <c r="W35" i="2" s="1"/>
  <c r="H17" i="2"/>
  <c r="H35" i="2" s="1"/>
  <c r="G17" i="2"/>
  <c r="G35" i="2" s="1"/>
  <c r="X17" i="2"/>
  <c r="X35" i="2" s="1"/>
  <c r="Q17" i="2"/>
  <c r="Q35" i="2" s="1"/>
  <c r="J17" i="2"/>
  <c r="J35" i="2" s="1"/>
  <c r="R17" i="2"/>
  <c r="R35" i="2" s="1"/>
  <c r="O17" i="2"/>
  <c r="O35" i="2" s="1"/>
  <c r="P17" i="2"/>
  <c r="P35" i="2" s="1"/>
  <c r="I17" i="2"/>
  <c r="I35" i="2" s="1"/>
  <c r="K17" i="2"/>
  <c r="K35" i="2" s="1"/>
  <c r="S17" i="2"/>
  <c r="S35" i="2" s="1"/>
  <c r="X4" i="2"/>
  <c r="W5" i="2"/>
  <c r="S5" i="2"/>
  <c r="P4" i="2"/>
  <c r="O5" i="2"/>
  <c r="L5" i="2"/>
  <c r="K5" i="2"/>
  <c r="H4" i="2"/>
  <c r="G5" i="2"/>
  <c r="E5" i="2"/>
  <c r="D5" i="2"/>
  <c r="U39" i="2"/>
  <c r="O4" i="2"/>
  <c r="Z28" i="2"/>
  <c r="G4" i="2"/>
  <c r="W4" i="2"/>
  <c r="Q5" i="2"/>
  <c r="Z15" i="2"/>
  <c r="D31" i="2"/>
  <c r="D36" i="2"/>
  <c r="Q39" i="2" l="1"/>
  <c r="Q40" i="2" s="1"/>
  <c r="J39" i="2"/>
  <c r="J40" i="2" s="1"/>
  <c r="V39" i="2"/>
  <c r="F39" i="2"/>
  <c r="R39" i="2"/>
  <c r="N39" i="2"/>
  <c r="Z35" i="2"/>
  <c r="I39" i="2"/>
  <c r="I40" i="2" s="1"/>
  <c r="Z17" i="2"/>
  <c r="H39" i="2"/>
  <c r="H40" i="2" s="1"/>
  <c r="G39" i="2"/>
  <c r="Z36" i="2"/>
  <c r="M40" i="2"/>
  <c r="D37" i="2"/>
  <c r="D39" i="2" s="1"/>
  <c r="Z31" i="2"/>
  <c r="S40" i="2"/>
  <c r="X40" i="2"/>
  <c r="P40" i="2"/>
  <c r="U40" i="2"/>
  <c r="O40" i="2"/>
  <c r="T40" i="2"/>
  <c r="L40" i="2"/>
  <c r="E40" i="2"/>
  <c r="K40" i="2"/>
  <c r="W40" i="2"/>
  <c r="N40" i="2" l="1"/>
  <c r="R40" i="2"/>
  <c r="F40" i="2"/>
  <c r="V40" i="2"/>
  <c r="G40" i="2"/>
  <c r="D40" i="2"/>
  <c r="Z39" i="2"/>
  <c r="Z37" i="2"/>
</calcChain>
</file>

<file path=xl/sharedStrings.xml><?xml version="1.0" encoding="utf-8"?>
<sst xmlns="http://schemas.openxmlformats.org/spreadsheetml/2006/main" count="678" uniqueCount="206">
  <si>
    <t>Consumer Full Product Testing July/August 2021 Copyright (c)  2021 AV-TEST GmbH (https://www.av-test.org), Last Update: 2021-09-24 07:31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</si>
  <si>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</si>
  <si>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</si>
  <si>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</si>
  <si>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</si>
  <si>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</si>
  <si>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</si>
  <si>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</si>
  <si>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Real-World (0 Day)</t>
  </si>
  <si>
    <t>Performance Impact</t>
  </si>
  <si>
    <t>/</t>
  </si>
  <si>
    <t>Test type: Home user (retail) products</t>
  </si>
  <si>
    <t>Test duration: July and August 2021 (2 months)</t>
  </si>
  <si>
    <t>Test platform: Windows 10 Professional (English), (64-Bit)</t>
  </si>
  <si>
    <t># During July and August 2021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</si>
  <si>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</si>
  <si>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</si>
  <si>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</si>
  <si>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</si>
  <si>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</si>
  <si>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</si>
  <si>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211402</t>
  </si>
  <si>
    <t>211403</t>
  </si>
  <si>
    <t>211404</t>
  </si>
  <si>
    <t>211405</t>
  </si>
  <si>
    <t>211407</t>
  </si>
  <si>
    <t>211408</t>
  </si>
  <si>
    <t>211409</t>
  </si>
  <si>
    <t>211410</t>
  </si>
  <si>
    <t>211411</t>
  </si>
  <si>
    <t>211412</t>
  </si>
  <si>
    <t>211413</t>
  </si>
  <si>
    <t>211414</t>
  </si>
  <si>
    <t>211415</t>
  </si>
  <si>
    <t>211416</t>
  </si>
  <si>
    <t>211417</t>
  </si>
  <si>
    <t>211418</t>
  </si>
  <si>
    <t>211419</t>
  </si>
  <si>
    <t>211420</t>
  </si>
  <si>
    <t>211422</t>
  </si>
  <si>
    <t>211423</t>
  </si>
  <si>
    <t>211424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</si>
  <si>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</si>
  <si>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</si>
  <si>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</si>
  <si>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</si>
  <si>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</si>
  <si>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</si>
  <si>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</si>
  <si>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</si>
  <si>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</si>
  <si>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</si>
  <si>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</si>
  <si>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</si>
  <si>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</si>
  <si>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</si>
  <si>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</si>
  <si>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</si>
  <si>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Northguard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</si>
  <si>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</si>
  <si>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</si>
  <si>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</si>
  <si>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</si>
  <si>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</si>
  <si>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</si>
  <si>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</si>
  <si>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</si>
  <si>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</si>
  <si>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</si>
  <si>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</si>
  <si>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</si>
  <si>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</si>
  <si>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</si>
  <si>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</si>
  <si>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</si>
  <si>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</si>
  <si>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</si>
  <si>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</si>
  <si>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</si>
  <si>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</si>
  <si>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</si>
  <si>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</si>
  <si>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</si>
  <si>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</si>
  <si>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</si>
  <si>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</si>
  <si>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</si>
  <si>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</si>
  <si>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https://www.northguard.com/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</si>
  <si>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</si>
  <si>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</si>
  <si>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</si>
  <si>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</si>
  <si>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</si>
  <si>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</si>
  <si>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</si>
  <si>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21.5 &amp; 21.6</t>
  </si>
  <si>
    <t>1.1</t>
  </si>
  <si>
    <t>25.0</t>
  </si>
  <si>
    <t>21.0</t>
  </si>
  <si>
    <t>14.2</t>
  </si>
  <si>
    <t>18</t>
  </si>
  <si>
    <t>25.5</t>
  </si>
  <si>
    <t>16.0</t>
  </si>
  <si>
    <t>21.3</t>
  </si>
  <si>
    <t>4.4.2 &amp; 4.4.4</t>
  </si>
  <si>
    <t>24.3</t>
  </si>
  <si>
    <t>4.18</t>
  </si>
  <si>
    <t>14.0</t>
  </si>
  <si>
    <t>20.0</t>
  </si>
  <si>
    <t>22.21</t>
  </si>
  <si>
    <t>3.0</t>
  </si>
  <si>
    <t>5.15</t>
  </si>
  <si>
    <t>17.0</t>
  </si>
  <si>
    <t>11.0</t>
  </si>
  <si>
    <t>Exact program version used in the first month</t>
  </si>
  <si>
    <t>JUL</t>
  </si>
  <si>
    <t>9.0.64.11 (Build 1730)</t>
  </si>
  <si>
    <t>21.5.2470</t>
  </si>
  <si>
    <t>21.5.3185</t>
  </si>
  <si>
    <t>1.1.51.20430</t>
  </si>
  <si>
    <t>25.0.21.78</t>
  </si>
  <si>
    <t>21.0.390.5</t>
  </si>
  <si>
    <t>14.2.19.0</t>
  </si>
  <si>
    <t>18.0</t>
  </si>
  <si>
    <t>25.5.11.112</t>
  </si>
  <si>
    <t>16.0.0678</t>
  </si>
  <si>
    <t>21.3.10.391 (c)</t>
  </si>
  <si>
    <t>4.4.2.123</t>
  </si>
  <si>
    <t>24.3.169</t>
  </si>
  <si>
    <t>4.18.2105.5</t>
  </si>
  <si>
    <t>14.0.1400.2281</t>
  </si>
  <si>
    <t>20.0.14.1085 (m)</t>
  </si>
  <si>
    <t>22.21.5.44</t>
  </si>
  <si>
    <t>3.0.38.0</t>
  </si>
  <si>
    <t>v5.15.69</t>
  </si>
  <si>
    <t>17.0.1299</t>
  </si>
  <si>
    <t>11.0.5.314</t>
  </si>
  <si>
    <t>Exact program version used in the second month</t>
  </si>
  <si>
    <t>AUG</t>
  </si>
  <si>
    <t>9.0.65.13 (Build 1803)</t>
  </si>
  <si>
    <t>21.6.2474</t>
  </si>
  <si>
    <t>21.6.3189</t>
  </si>
  <si>
    <t>1.1.53.21795</t>
  </si>
  <si>
    <t>25.0.23.81</t>
  </si>
  <si>
    <t>25.5.11.316</t>
  </si>
  <si>
    <t>16.0.0679</t>
  </si>
  <si>
    <t>21.3.10.391 (e)</t>
  </si>
  <si>
    <t>4.4.4.126</t>
  </si>
  <si>
    <t>4.18.2107.4</t>
  </si>
  <si>
    <t>22.21.6.51</t>
  </si>
  <si>
    <t>3.0.40.0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</si>
  <si>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</si>
  <si>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</si>
  <si>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</si>
  <si>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</si>
  <si>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</si>
  <si>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</si>
  <si>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</si>
  <si>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</si>
  <si>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</si>
  <si>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</si>
  <si>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</si>
  <si>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</si>
  <si>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</si>
  <si>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</si>
  <si>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</si>
  <si>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</si>
  <si>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</si>
  <si>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</si>
  <si>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</si>
  <si>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</si>
  <si>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</si>
  <si>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</si>
  <si>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Program version(s) tested</t>
  </si>
  <si>
    <t>Vendor: Product name</t>
  </si>
  <si>
    <t>VENDOR: PRODUCT NAME</t>
  </si>
  <si>
    <t>PROTECTION SCORE (average of the two categories)</t>
  </si>
  <si>
    <t>PERFORMANCE SCORE</t>
  </si>
  <si>
    <t>False warnings or blockages of certain actions carried out whilst installing and using legitimate software</t>
  </si>
  <si>
    <t>USABILITY SCORE (average of the three categories)</t>
  </si>
  <si>
    <t>SUMMARY</t>
  </si>
  <si>
    <t>SUM TOTAL PROTECTION (rounded to 0.5)</t>
  </si>
  <si>
    <t>SUM TOTAL PERFORMANCE (rounded to 0.5)</t>
  </si>
  <si>
    <t>SUM TOTAL USABILITY (rounded to 0.5)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</si>
  <si>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</si>
  <si>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</si>
  <si>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</si>
  <si>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</si>
  <si>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</si>
  <si>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</si>
  <si>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</si>
  <si>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</si>
  <si>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</si>
  <si>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</si>
  <si>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</si>
  <si>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</si>
  <si>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</si>
  <si>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Security</t>
  </si>
  <si>
    <t>AdvancedSecurity</t>
  </si>
  <si>
    <t>Consumer Full Product Testing July/August 2021; Copyright (c)  2021 AV-TEST GmbH (https://www.av-test.org), Last Update: 2021-09-24 07:31 (eh/mm)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</si>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</sst>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3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10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0" fontId="10" fillId="3" borderId="0" xfId="0" applyFont="1" applyFill="1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3" borderId="0" xfId="0" applyFont="1" applyFill="1"/>
    <xf numFmtId="0" fontId="14" fillId="0" borderId="0" xfId="0" applyFont="1" applyAlignment="1">
      <alignment horizontal="center"/>
    </xf>
    <xf numFmtId="164" fontId="15" fillId="0" borderId="0" xfId="0" applyNumberFormat="1" applyFont="1"/>
    <xf numFmtId="164" fontId="16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9" fontId="18" fillId="0" borderId="0" xfId="0" applyNumberFormat="1" applyFont="1"/>
    <xf numFmtId="0" fontId="19" fillId="0" borderId="0" xfId="0" applyFont="1" applyAlignment="1">
      <alignment horizontal="right"/>
    </xf>
    <xf numFmtId="0" fontId="20" fillId="0" borderId="0" xfId="0" applyFont="1"/>
    <xf numFmtId="165" fontId="21" fillId="0" borderId="0" xfId="0" applyNumberFormat="1" applyFont="1"/>
    <xf numFmtId="0" fontId="1" fillId="3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22" fillId="3" borderId="0" xfId="0" applyFont="1" applyFill="1"/>
  </cellXfs>
  <cellStyles count="1">
    <cellStyle name="Standard" xfId="0" builtinId="0"/>
  </cellStyles>
  <dxfs count="126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/>
  </sheetViews>
  <sheetFormatPr baseColWidth="10" defaultColWidth="9.140625" defaultRowHeight="12" customHeight="1" x14ac:dyDescent="0.25"/>
  <cols>
    <col min="2" max="4" width="15" customWidth="1"/>
    <col min="6" max="6" width="1.140625" bestFit="1" customWidth="1"/>
    <col min="7" max="8" width="15" customWidth="1"/>
  </cols>
  <sheetData>
    <row r="1" spans="1:8" ht="12" customHeight="1" x14ac:dyDescent="0.25">
      <c r="A1" s="1" t="s">
        <v>0</v>
      </c>
    </row>
    <row r="3" spans="1:8" ht="12" customHeight="1" x14ac:dyDescent="0.25">
      <c r="A3" s="2" t="s">
        <v>1</v>
      </c>
    </row>
    <row r="4" spans="1:8" ht="12" customHeight="1" x14ac:dyDescent="0.25">
      <c r="B4" s="3" t="s">
        <v>2</v>
      </c>
    </row>
    <row r="5" spans="1:8" ht="12" customHeight="1" x14ac:dyDescent="0.25">
      <c r="B5" s="3" t="s">
        <v>3</v>
      </c>
    </row>
    <row r="6" spans="1:8" ht="12" customHeight="1" x14ac:dyDescent="0.25">
      <c r="B6" s="3" t="s">
        <v>4</v>
      </c>
    </row>
    <row r="8" spans="1:8" ht="12" customHeight="1" x14ac:dyDescent="0.25">
      <c r="A8" s="2" t="s">
        <v>5</v>
      </c>
    </row>
    <row r="11" spans="1:8" ht="12" customHeight="1" x14ac:dyDescent="0.25">
      <c r="B11" s="4" t="s">
        <v>6</v>
      </c>
      <c r="C11" s="4" t="s">
        <v>7</v>
      </c>
      <c r="D11" s="4" t="s">
        <v>8</v>
      </c>
      <c r="G11" s="4" t="s">
        <v>9</v>
      </c>
      <c r="H11" s="4" t="s">
        <v>6</v>
      </c>
    </row>
    <row r="13" spans="1:8" ht="12" customHeight="1" x14ac:dyDescent="0.25">
      <c r="B13" s="3">
        <v>0</v>
      </c>
      <c r="C13" s="5">
        <v>0</v>
      </c>
      <c r="D13" s="5">
        <v>0</v>
      </c>
      <c r="F13" s="3" t="s">
        <v>10</v>
      </c>
      <c r="G13" s="6">
        <v>0</v>
      </c>
      <c r="H13" s="7">
        <v>6</v>
      </c>
    </row>
    <row r="14" spans="1:8" ht="12" customHeight="1" x14ac:dyDescent="0.25">
      <c r="B14" s="8">
        <v>1</v>
      </c>
      <c r="C14" s="5">
        <v>0.96399999999999997</v>
      </c>
      <c r="D14" s="5">
        <v>0.92</v>
      </c>
      <c r="F14" s="3" t="s">
        <v>10</v>
      </c>
      <c r="G14" s="5">
        <v>0.1</v>
      </c>
      <c r="H14" s="8">
        <v>5.5</v>
      </c>
    </row>
    <row r="15" spans="1:8" ht="12" customHeight="1" x14ac:dyDescent="0.25">
      <c r="B15" s="8">
        <v>1.5</v>
      </c>
      <c r="C15" s="5">
        <v>0.96899999999999997</v>
      </c>
      <c r="D15" s="5">
        <v>0.93</v>
      </c>
      <c r="F15" s="3" t="s">
        <v>10</v>
      </c>
      <c r="G15" s="5">
        <v>0.15000000000000002</v>
      </c>
      <c r="H15" s="8">
        <v>5</v>
      </c>
    </row>
    <row r="16" spans="1:8" ht="12" customHeight="1" x14ac:dyDescent="0.25">
      <c r="B16" s="8">
        <v>2</v>
      </c>
      <c r="C16" s="5">
        <v>0.97399999999999998</v>
      </c>
      <c r="D16" s="5">
        <v>0.94</v>
      </c>
      <c r="F16" s="3" t="s">
        <v>10</v>
      </c>
      <c r="G16" s="5">
        <v>0.2</v>
      </c>
      <c r="H16" s="8">
        <v>4.5</v>
      </c>
    </row>
    <row r="17" spans="2:8" ht="12" customHeight="1" x14ac:dyDescent="0.25">
      <c r="B17" s="8">
        <v>2.5</v>
      </c>
      <c r="C17" s="5">
        <v>0.97899999999999998</v>
      </c>
      <c r="D17" s="5">
        <v>0.95</v>
      </c>
      <c r="F17" s="3" t="s">
        <v>10</v>
      </c>
      <c r="G17" s="5">
        <v>0.25</v>
      </c>
      <c r="H17" s="8">
        <v>4</v>
      </c>
    </row>
    <row r="18" spans="2:8" ht="12" customHeight="1" x14ac:dyDescent="0.25">
      <c r="B18" s="8">
        <v>3</v>
      </c>
      <c r="C18" s="5">
        <v>0.98399999999999999</v>
      </c>
      <c r="D18" s="5">
        <v>0.96</v>
      </c>
      <c r="F18" s="3" t="s">
        <v>10</v>
      </c>
      <c r="G18" s="5">
        <v>0.3</v>
      </c>
      <c r="H18" s="8">
        <v>3.5</v>
      </c>
    </row>
    <row r="19" spans="2:8" ht="12" customHeight="1" x14ac:dyDescent="0.25">
      <c r="B19" s="8">
        <v>3.5</v>
      </c>
      <c r="C19" s="9">
        <v>0.98899999999999999</v>
      </c>
      <c r="D19" s="5">
        <v>0.97</v>
      </c>
      <c r="F19" s="3" t="s">
        <v>10</v>
      </c>
      <c r="G19" s="5">
        <v>0.35000000000000003</v>
      </c>
      <c r="H19" s="8">
        <v>3</v>
      </c>
    </row>
    <row r="20" spans="2:8" ht="12" customHeight="1" x14ac:dyDescent="0.25">
      <c r="B20" s="8">
        <v>4</v>
      </c>
      <c r="C20" s="9">
        <v>0.99099999999999999</v>
      </c>
      <c r="D20" s="5">
        <v>0.97599999999999998</v>
      </c>
      <c r="F20" s="3" t="s">
        <v>10</v>
      </c>
      <c r="G20" s="5">
        <v>0.4</v>
      </c>
      <c r="H20" s="8">
        <v>2.5</v>
      </c>
    </row>
    <row r="21" spans="2:8" ht="12" customHeight="1" x14ac:dyDescent="0.25">
      <c r="B21" s="8">
        <v>4.5</v>
      </c>
      <c r="C21" s="9">
        <v>0.99299999999999999</v>
      </c>
      <c r="D21" s="5">
        <v>0.98199999999999998</v>
      </c>
      <c r="F21" s="3" t="s">
        <v>10</v>
      </c>
      <c r="G21" s="5">
        <v>0.45</v>
      </c>
      <c r="H21" s="8">
        <v>2</v>
      </c>
    </row>
    <row r="22" spans="2:8" ht="12" customHeight="1" x14ac:dyDescent="0.25">
      <c r="B22" s="8">
        <v>5</v>
      </c>
      <c r="C22" s="9">
        <v>0.995</v>
      </c>
      <c r="D22" s="5">
        <v>0.98799999999999999</v>
      </c>
      <c r="F22" s="3" t="s">
        <v>10</v>
      </c>
      <c r="G22" s="5">
        <v>0.5</v>
      </c>
      <c r="H22" s="8">
        <v>1.5</v>
      </c>
    </row>
    <row r="23" spans="2:8" ht="12" customHeight="1" x14ac:dyDescent="0.25">
      <c r="B23" s="8">
        <v>5.5</v>
      </c>
      <c r="C23" s="9">
        <v>0.997</v>
      </c>
      <c r="D23" s="5">
        <v>0.99399999999999999</v>
      </c>
      <c r="F23" s="3" t="s">
        <v>10</v>
      </c>
      <c r="G23" s="5">
        <v>0.55000000000000004</v>
      </c>
      <c r="H23" s="8">
        <v>1</v>
      </c>
    </row>
    <row r="24" spans="2:8" ht="12" customHeight="1" x14ac:dyDescent="0.25">
      <c r="B24" s="7">
        <v>6</v>
      </c>
      <c r="C24" s="6">
        <v>0.999</v>
      </c>
      <c r="D24" s="6">
        <v>1</v>
      </c>
      <c r="F24" s="3" t="s">
        <v>10</v>
      </c>
      <c r="G24" s="5">
        <v>0.60000000000000009</v>
      </c>
      <c r="H2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workbookViewId="0">
      <selection activeCell="N29" sqref="N29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2" customWidth="1"/>
    <col min="4" max="24" width="11" customWidth="1"/>
    <col min="25" max="25" width="2" customWidth="1"/>
    <col min="26" max="26" width="11" customWidth="1"/>
    <col min="27" max="27" width="2" customWidth="1"/>
  </cols>
  <sheetData>
    <row r="1" spans="1:27" ht="12" customHeight="1" x14ac:dyDescent="0.25">
      <c r="A1" s="11"/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2" customHeight="1" x14ac:dyDescent="0.25">
      <c r="A2" s="11" t="s">
        <v>173</v>
      </c>
      <c r="C2" s="11" t="s">
        <v>173</v>
      </c>
      <c r="Y2" s="11" t="s">
        <v>173</v>
      </c>
      <c r="AA2" s="11" t="s">
        <v>173</v>
      </c>
    </row>
    <row r="3" spans="1:27" ht="12" customHeight="1" x14ac:dyDescent="0.25">
      <c r="A3" s="11" t="s">
        <v>173</v>
      </c>
      <c r="B3" s="3" t="s">
        <v>17</v>
      </c>
      <c r="C3" s="11" t="s">
        <v>173</v>
      </c>
      <c r="D3" s="3" t="str">
        <f>'Monthly Results'!G11</f>
        <v>211402</v>
      </c>
      <c r="E3" s="3" t="str">
        <f>'Monthly Results'!H11</f>
        <v>211403</v>
      </c>
      <c r="F3" s="3" t="str">
        <f>'Monthly Results'!I11</f>
        <v>211404</v>
      </c>
      <c r="G3" s="3" t="str">
        <f>'Monthly Results'!J11</f>
        <v>211405</v>
      </c>
      <c r="H3" s="3" t="str">
        <f>'Monthly Results'!K11</f>
        <v>211407</v>
      </c>
      <c r="I3" s="3" t="str">
        <f>'Monthly Results'!L11</f>
        <v>211408</v>
      </c>
      <c r="J3" s="3" t="str">
        <f>'Monthly Results'!M11</f>
        <v>211409</v>
      </c>
      <c r="K3" s="3" t="str">
        <f>'Monthly Results'!N11</f>
        <v>211410</v>
      </c>
      <c r="L3" s="3" t="str">
        <f>'Monthly Results'!O11</f>
        <v>211411</v>
      </c>
      <c r="M3" s="3" t="str">
        <f>'Monthly Results'!P11</f>
        <v>211412</v>
      </c>
      <c r="N3" s="3" t="str">
        <f>'Monthly Results'!Q11</f>
        <v>211413</v>
      </c>
      <c r="O3" s="3" t="str">
        <f>'Monthly Results'!R11</f>
        <v>211414</v>
      </c>
      <c r="P3" s="3" t="str">
        <f>'Monthly Results'!S11</f>
        <v>211415</v>
      </c>
      <c r="Q3" s="3" t="str">
        <f>'Monthly Results'!T11</f>
        <v>211416</v>
      </c>
      <c r="R3" s="3" t="str">
        <f>'Monthly Results'!U11</f>
        <v>211417</v>
      </c>
      <c r="S3" s="3" t="str">
        <f>'Monthly Results'!V11</f>
        <v>211418</v>
      </c>
      <c r="T3" s="3" t="str">
        <f>'Monthly Results'!W11</f>
        <v>211419</v>
      </c>
      <c r="U3" s="3" t="str">
        <f>'Monthly Results'!X11</f>
        <v>211420</v>
      </c>
      <c r="V3" s="3" t="str">
        <f>'Monthly Results'!Y11</f>
        <v>211422</v>
      </c>
      <c r="W3" s="3" t="str">
        <f>'Monthly Results'!Z11</f>
        <v>211423</v>
      </c>
      <c r="X3" s="3" t="str">
        <f>'Monthly Results'!AA11</f>
        <v>211424</v>
      </c>
      <c r="Y3" s="11" t="s">
        <v>173</v>
      </c>
      <c r="AA3" s="11" t="s">
        <v>173</v>
      </c>
    </row>
    <row r="4" spans="1:27" ht="12" customHeight="1" x14ac:dyDescent="0.25">
      <c r="A4" s="11" t="s">
        <v>173</v>
      </c>
      <c r="B4" s="3" t="s">
        <v>175</v>
      </c>
      <c r="C4" s="11" t="s">
        <v>173</v>
      </c>
      <c r="D4" s="3" t="str">
        <f t="shared" ref="D4:X4" si="0">CONCATENATE(D9,": ",D10)</f>
        <v>AhnLab: V3 Internet Security</v>
      </c>
      <c r="E4" s="3" t="str">
        <f t="shared" si="0"/>
        <v>Avast: Free Antivirus</v>
      </c>
      <c r="F4" s="3" t="str">
        <f t="shared" si="0"/>
        <v>AVG: Internet Security</v>
      </c>
      <c r="G4" s="3" t="str">
        <f t="shared" si="0"/>
        <v>Avira: Security for Windows</v>
      </c>
      <c r="H4" s="3" t="str">
        <f t="shared" si="0"/>
        <v>Bitdefender: Internet Security</v>
      </c>
      <c r="I4" s="3" t="str">
        <f t="shared" si="0"/>
        <v>BullGuard: Internet Security</v>
      </c>
      <c r="J4" s="3" t="str">
        <f t="shared" si="0"/>
        <v>ESET: Internet Security</v>
      </c>
      <c r="K4" s="3" t="str">
        <f t="shared" si="0"/>
        <v>F-Secure: SAFE</v>
      </c>
      <c r="L4" s="3" t="str">
        <f t="shared" si="0"/>
        <v>G DATA: Total Security</v>
      </c>
      <c r="M4" s="3" t="str">
        <f t="shared" si="0"/>
        <v>K7 Computing: TotalSecurity</v>
      </c>
      <c r="N4" s="3" t="str">
        <f t="shared" si="0"/>
        <v>Kaspersky: Internet Security</v>
      </c>
      <c r="O4" s="3" t="str">
        <f t="shared" si="0"/>
        <v>Malwarebytes: Premium</v>
      </c>
      <c r="P4" s="3" t="str">
        <f t="shared" si="0"/>
        <v>McAfee: Total Protection</v>
      </c>
      <c r="Q4" s="3" t="str">
        <f t="shared" si="0"/>
        <v>Microsoft: Defender</v>
      </c>
      <c r="R4" s="3" t="str">
        <f t="shared" si="0"/>
        <v>Microworld: eScan internet security suite</v>
      </c>
      <c r="S4" s="3" t="str">
        <f t="shared" si="0"/>
        <v>Northguard: Security</v>
      </c>
      <c r="T4" s="3" t="str">
        <f t="shared" si="0"/>
        <v>NortonLifeLock: Norton 360</v>
      </c>
      <c r="U4" s="3" t="str">
        <f t="shared" si="0"/>
        <v>PC Matic: PC Matic</v>
      </c>
      <c r="V4" s="3" t="str">
        <f t="shared" si="0"/>
        <v>Protected.net: Total AV</v>
      </c>
      <c r="W4" s="3" t="str">
        <f t="shared" si="0"/>
        <v>Trend Micro: Internet Security</v>
      </c>
      <c r="X4" s="3" t="str">
        <f t="shared" si="0"/>
        <v>VIPRE Security: AdvancedSecurity</v>
      </c>
      <c r="Y4" s="11" t="s">
        <v>173</v>
      </c>
      <c r="Z4" s="4" t="s">
        <v>20</v>
      </c>
      <c r="AA4" s="11" t="s">
        <v>173</v>
      </c>
    </row>
    <row r="5" spans="1:27" ht="12" customHeight="1" x14ac:dyDescent="0.25">
      <c r="A5" s="11" t="s">
        <v>173</v>
      </c>
      <c r="B5" s="3" t="s">
        <v>176</v>
      </c>
      <c r="C5" s="11" t="s">
        <v>173</v>
      </c>
      <c r="D5" s="3" t="str">
        <f t="shared" ref="D5:X5" si="1">UPPER(CONCATENATE(D9,": ",D10))</f>
        <v>AHNLAB: V3 INTERNET SECURITY</v>
      </c>
      <c r="E5" s="3" t="str">
        <f t="shared" si="1"/>
        <v>AVAST: FREE ANTIVIRUS</v>
      </c>
      <c r="F5" s="3" t="str">
        <f t="shared" si="1"/>
        <v>AVG: INTERNET SECURITY</v>
      </c>
      <c r="G5" s="3" t="str">
        <f t="shared" si="1"/>
        <v>AVIRA: SECURITY FOR WINDOWS</v>
      </c>
      <c r="H5" s="3" t="str">
        <f t="shared" si="1"/>
        <v>BITDEFENDER: INTERNET SECURITY</v>
      </c>
      <c r="I5" s="3" t="str">
        <f t="shared" si="1"/>
        <v>BULLGUARD: INTERNET SECURITY</v>
      </c>
      <c r="J5" s="3" t="str">
        <f t="shared" si="1"/>
        <v>ESET: INTERNET SECURITY</v>
      </c>
      <c r="K5" s="3" t="str">
        <f t="shared" si="1"/>
        <v>F-SECURE: SAFE</v>
      </c>
      <c r="L5" s="3" t="str">
        <f t="shared" si="1"/>
        <v>G DATA: TOTAL SECURITY</v>
      </c>
      <c r="M5" s="3" t="str">
        <f t="shared" si="1"/>
        <v>K7 COMPUTING: TOTALSECURITY</v>
      </c>
      <c r="N5" s="3" t="str">
        <f t="shared" si="1"/>
        <v>KASPERSKY: INTERNET SECURITY</v>
      </c>
      <c r="O5" s="3" t="str">
        <f t="shared" si="1"/>
        <v>MALWAREBYTES: PREMIUM</v>
      </c>
      <c r="P5" s="3" t="str">
        <f t="shared" si="1"/>
        <v>MCAFEE: TOTAL PROTECTION</v>
      </c>
      <c r="Q5" s="3" t="str">
        <f t="shared" si="1"/>
        <v>MICROSOFT: DEFENDER</v>
      </c>
      <c r="R5" s="3" t="str">
        <f t="shared" si="1"/>
        <v>MICROWORLD: ESCAN INTERNET SECURITY SUITE</v>
      </c>
      <c r="S5" s="3" t="str">
        <f t="shared" si="1"/>
        <v>NORTHGUARD: SECURITY</v>
      </c>
      <c r="T5" s="3" t="str">
        <f t="shared" si="1"/>
        <v>NORTONLIFELOCK: NORTON 360</v>
      </c>
      <c r="U5" s="3" t="str">
        <f t="shared" si="1"/>
        <v>PC MATIC: PC MATIC</v>
      </c>
      <c r="V5" s="3" t="str">
        <f t="shared" si="1"/>
        <v>PROTECTED.NET: TOTAL AV</v>
      </c>
      <c r="W5" s="3" t="str">
        <f t="shared" si="1"/>
        <v>TREND MICRO: INTERNET SECURITY</v>
      </c>
      <c r="X5" s="3" t="str">
        <f t="shared" si="1"/>
        <v>VIPRE SECURITY: ADVANCEDSECURITY</v>
      </c>
      <c r="Y5" s="11" t="s">
        <v>173</v>
      </c>
      <c r="AA5" s="11" t="s">
        <v>173</v>
      </c>
    </row>
    <row r="6" spans="1:27" ht="12" customHeight="1" x14ac:dyDescent="0.25">
      <c r="A6" s="11" t="s">
        <v>173</v>
      </c>
      <c r="B6" s="3" t="s">
        <v>174</v>
      </c>
      <c r="C6" s="11" t="s">
        <v>173</v>
      </c>
      <c r="D6" s="3" t="str">
        <f>'Monthly Results'!G15</f>
        <v>9.0</v>
      </c>
      <c r="E6" s="3" t="str">
        <f>'Monthly Results'!H15</f>
        <v>21.5 &amp; 21.6</v>
      </c>
      <c r="F6" s="3" t="str">
        <f>'Monthly Results'!I15</f>
        <v>21.5 &amp; 21.6</v>
      </c>
      <c r="G6" s="3" t="str">
        <f>'Monthly Results'!J15</f>
        <v>1.1</v>
      </c>
      <c r="H6" s="3" t="str">
        <f>'Monthly Results'!K15</f>
        <v>25.0</v>
      </c>
      <c r="I6" s="3" t="str">
        <f>'Monthly Results'!L15</f>
        <v>21.0</v>
      </c>
      <c r="J6" s="3" t="str">
        <f>'Monthly Results'!M15</f>
        <v>14.2</v>
      </c>
      <c r="K6" s="3" t="str">
        <f>'Monthly Results'!N15</f>
        <v>18</v>
      </c>
      <c r="L6" s="3" t="str">
        <f>'Monthly Results'!O15</f>
        <v>25.5</v>
      </c>
      <c r="M6" s="3" t="str">
        <f>'Monthly Results'!P15</f>
        <v>16.0</v>
      </c>
      <c r="N6" s="3" t="str">
        <f>'Monthly Results'!Q15</f>
        <v>21.3</v>
      </c>
      <c r="O6" s="3" t="str">
        <f>'Monthly Results'!R15</f>
        <v>4.4.2 &amp; 4.4.4</v>
      </c>
      <c r="P6" s="3" t="str">
        <f>'Monthly Results'!S15</f>
        <v>24.3</v>
      </c>
      <c r="Q6" s="3" t="str">
        <f>'Monthly Results'!T15</f>
        <v>4.18</v>
      </c>
      <c r="R6" s="3" t="str">
        <f>'Monthly Results'!U15</f>
        <v>14.0</v>
      </c>
      <c r="S6" s="3" t="str">
        <f>'Monthly Results'!V15</f>
        <v>20.0</v>
      </c>
      <c r="T6" s="3" t="str">
        <f>'Monthly Results'!W15</f>
        <v>22.21</v>
      </c>
      <c r="U6" s="3" t="str">
        <f>'Monthly Results'!X15</f>
        <v>3.0</v>
      </c>
      <c r="V6" s="3" t="str">
        <f>'Monthly Results'!Y15</f>
        <v>5.15</v>
      </c>
      <c r="W6" s="3" t="str">
        <f>'Monthly Results'!Z15</f>
        <v>17.0</v>
      </c>
      <c r="X6" s="3" t="str">
        <f>'Monthly Results'!AA15</f>
        <v>11.0</v>
      </c>
      <c r="Y6" s="11" t="s">
        <v>173</v>
      </c>
      <c r="AA6" s="11" t="s">
        <v>173</v>
      </c>
    </row>
    <row r="7" spans="1:27" ht="12" customHeight="1" x14ac:dyDescent="0.25">
      <c r="A7" s="11" t="s">
        <v>173</v>
      </c>
      <c r="B7" s="3" t="s">
        <v>72</v>
      </c>
      <c r="C7" s="11" t="s">
        <v>173</v>
      </c>
      <c r="D7" s="3" t="str">
        <f>'Monthly Results'!G14</f>
        <v>https://global.ahnlab.com/</v>
      </c>
      <c r="E7" s="3" t="str">
        <f>'Monthly Results'!H14</f>
        <v>https://www.avast.com/</v>
      </c>
      <c r="F7" s="3" t="str">
        <f>'Monthly Results'!I14</f>
        <v>https://www.avg.com/</v>
      </c>
      <c r="G7" s="3" t="str">
        <f>'Monthly Results'!J14</f>
        <v>https://www.avira.com/</v>
      </c>
      <c r="H7" s="3" t="str">
        <f>'Monthly Results'!K14</f>
        <v>https://www.bitdefender.com/</v>
      </c>
      <c r="I7" s="3" t="str">
        <f>'Monthly Results'!L14</f>
        <v>https://www.bullguard.com/</v>
      </c>
      <c r="J7" s="3" t="str">
        <f>'Monthly Results'!M14</f>
        <v>https://www.eset.com/</v>
      </c>
      <c r="K7" s="3" t="str">
        <f>'Monthly Results'!N14</f>
        <v>https://www.f-secure.com/</v>
      </c>
      <c r="L7" s="3" t="str">
        <f>'Monthly Results'!O14</f>
        <v>https://www.gdatasoftware.com/</v>
      </c>
      <c r="M7" s="3" t="str">
        <f>'Monthly Results'!P14</f>
        <v>https://www.k7computing.com/</v>
      </c>
      <c r="N7" s="3" t="str">
        <f>'Monthly Results'!Q14</f>
        <v>https://www.kaspersky.com/</v>
      </c>
      <c r="O7" s="3" t="str">
        <f>'Monthly Results'!R14</f>
        <v>https://www.malwarebytes.com/</v>
      </c>
      <c r="P7" s="3" t="str">
        <f>'Monthly Results'!S14</f>
        <v>https://www.mcafee.com/</v>
      </c>
      <c r="Q7" s="3" t="str">
        <f>'Monthly Results'!T14</f>
        <v>https://www.microsoft.com/</v>
      </c>
      <c r="R7" s="3" t="str">
        <f>'Monthly Results'!U14</f>
        <v>https://www.escanav.com/</v>
      </c>
      <c r="S7" s="3" t="str">
        <f>'Monthly Results'!V14</f>
        <v>https://www.northguard.com/</v>
      </c>
      <c r="T7" s="3" t="str">
        <f>'Monthly Results'!W14</f>
        <v>https://www.nortonlifelock.com/</v>
      </c>
      <c r="U7" s="3" t="str">
        <f>'Monthly Results'!X14</f>
        <v>https://www.pcmatic.com/</v>
      </c>
      <c r="V7" s="3" t="str">
        <f>'Monthly Results'!Y14</f>
        <v>https://www.totalav.com/</v>
      </c>
      <c r="W7" s="3" t="str">
        <f>'Monthly Results'!Z14</f>
        <v>https://www.trendmicro.com/</v>
      </c>
      <c r="X7" s="3" t="str">
        <f>'Monthly Results'!AA14</f>
        <v>https://www.vipre.com/</v>
      </c>
      <c r="Y7" s="11" t="s">
        <v>173</v>
      </c>
      <c r="AA7" s="11" t="s">
        <v>173</v>
      </c>
    </row>
    <row r="8" spans="1:27" ht="12" customHeight="1" x14ac:dyDescent="0.25">
      <c r="A8" s="11" t="s">
        <v>173</v>
      </c>
      <c r="C8" s="11" t="s">
        <v>173</v>
      </c>
      <c r="Y8" s="11" t="s">
        <v>173</v>
      </c>
      <c r="AA8" s="11" t="s">
        <v>173</v>
      </c>
    </row>
    <row r="9" spans="1:27" ht="12" customHeight="1" x14ac:dyDescent="0.25">
      <c r="A9" s="11" t="s">
        <v>173</v>
      </c>
      <c r="B9" s="20" t="s">
        <v>42</v>
      </c>
      <c r="C9" s="11" t="s">
        <v>173</v>
      </c>
      <c r="D9" s="20" t="str">
        <f>'Monthly Results'!G12</f>
        <v>AhnLab</v>
      </c>
      <c r="E9" s="20" t="str">
        <f>'Monthly Results'!H12</f>
        <v>Avast</v>
      </c>
      <c r="F9" s="20" t="str">
        <f>'Monthly Results'!I12</f>
        <v>AVG</v>
      </c>
      <c r="G9" s="20" t="str">
        <f>'Monthly Results'!J12</f>
        <v>Avira</v>
      </c>
      <c r="H9" s="20" t="str">
        <f>'Monthly Results'!K12</f>
        <v>Bitdefender</v>
      </c>
      <c r="I9" s="20" t="str">
        <f>'Monthly Results'!L12</f>
        <v>BullGuard</v>
      </c>
      <c r="J9" s="20" t="str">
        <f>'Monthly Results'!M12</f>
        <v>ESET</v>
      </c>
      <c r="K9" s="20" t="str">
        <f>'Monthly Results'!N12</f>
        <v>F-Secure</v>
      </c>
      <c r="L9" s="20" t="str">
        <f>'Monthly Results'!O12</f>
        <v>G DATA</v>
      </c>
      <c r="M9" s="20" t="str">
        <f>'Monthly Results'!P12</f>
        <v>K7 Computing</v>
      </c>
      <c r="N9" s="20" t="str">
        <f>'Monthly Results'!Q12</f>
        <v>Kaspersky</v>
      </c>
      <c r="O9" s="20" t="str">
        <f>'Monthly Results'!R12</f>
        <v>Malwarebytes</v>
      </c>
      <c r="P9" s="20" t="str">
        <f>'Monthly Results'!S12</f>
        <v>McAfee</v>
      </c>
      <c r="Q9" s="20" t="str">
        <f>'Monthly Results'!T12</f>
        <v>Microsoft</v>
      </c>
      <c r="R9" s="20" t="str">
        <f>'Monthly Results'!U12</f>
        <v>Microworld</v>
      </c>
      <c r="S9" s="20" t="str">
        <f>'Monthly Results'!V12</f>
        <v>Northguard</v>
      </c>
      <c r="T9" s="20" t="str">
        <f>'Monthly Results'!W12</f>
        <v>NortonLifeLock</v>
      </c>
      <c r="U9" s="20" t="str">
        <f>'Monthly Results'!X12</f>
        <v>PC Matic</v>
      </c>
      <c r="V9" s="20" t="str">
        <f>'Monthly Results'!Y12</f>
        <v>Protected.net</v>
      </c>
      <c r="W9" s="20" t="str">
        <f>'Monthly Results'!Z12</f>
        <v>Trend Micro</v>
      </c>
      <c r="X9" s="20" t="str">
        <f>'Monthly Results'!AA12</f>
        <v>VIPRE Security</v>
      </c>
      <c r="Y9" s="11" t="s">
        <v>173</v>
      </c>
      <c r="AA9" s="11" t="s">
        <v>173</v>
      </c>
    </row>
    <row r="10" spans="1:27" ht="12" customHeight="1" x14ac:dyDescent="0.25">
      <c r="A10" s="11" t="s">
        <v>173</v>
      </c>
      <c r="B10" s="20" t="s">
        <v>68</v>
      </c>
      <c r="C10" s="11" t="s">
        <v>173</v>
      </c>
      <c r="D10" s="20" t="str">
        <f>'Monthly Results'!G13</f>
        <v>V3 Internet Security</v>
      </c>
      <c r="E10" s="20" t="str">
        <f>'Monthly Results'!H13</f>
        <v>Free Antivirus</v>
      </c>
      <c r="F10" s="20" t="str">
        <f>'Monthly Results'!I13</f>
        <v>Internet Security</v>
      </c>
      <c r="G10" s="20" t="str">
        <f>'Monthly Results'!J13</f>
        <v>Security for Windows</v>
      </c>
      <c r="H10" s="20" t="str">
        <f>'Monthly Results'!K13</f>
        <v>Internet Security</v>
      </c>
      <c r="I10" s="20" t="str">
        <f>'Monthly Results'!L13</f>
        <v>Internet Security</v>
      </c>
      <c r="J10" s="20" t="str">
        <f>'Monthly Results'!M13</f>
        <v>Internet Security</v>
      </c>
      <c r="K10" s="20" t="str">
        <f>'Monthly Results'!N13</f>
        <v>SAFE</v>
      </c>
      <c r="L10" s="20" t="str">
        <f>'Monthly Results'!O13</f>
        <v>Total Security</v>
      </c>
      <c r="M10" s="20" t="str">
        <f>'Monthly Results'!P13</f>
        <v>TotalSecurity</v>
      </c>
      <c r="N10" s="20" t="str">
        <f>'Monthly Results'!Q13</f>
        <v>Internet Security</v>
      </c>
      <c r="O10" s="20" t="str">
        <f>'Monthly Results'!R13</f>
        <v>Premium</v>
      </c>
      <c r="P10" s="20" t="str">
        <f>'Monthly Results'!S13</f>
        <v>Total Protection</v>
      </c>
      <c r="Q10" s="20" t="str">
        <f>'Monthly Results'!T13</f>
        <v>Defender</v>
      </c>
      <c r="R10" s="20" t="str">
        <f>'Monthly Results'!U13</f>
        <v>eScan internet security suite</v>
      </c>
      <c r="S10" s="20" t="str">
        <f>'Monthly Results'!V13</f>
        <v>Security</v>
      </c>
      <c r="T10" s="20" t="str">
        <f>'Monthly Results'!W13</f>
        <v>Norton 360</v>
      </c>
      <c r="U10" s="20" t="str">
        <f>'Monthly Results'!X13</f>
        <v>PC Matic</v>
      </c>
      <c r="V10" s="20" t="str">
        <f>'Monthly Results'!Y13</f>
        <v>Total AV</v>
      </c>
      <c r="W10" s="20" t="str">
        <f>'Monthly Results'!Z13</f>
        <v>Internet Security</v>
      </c>
      <c r="X10" s="20" t="str">
        <f>'Monthly Results'!AA13</f>
        <v>AdvancedSecurity</v>
      </c>
      <c r="Y10" s="11" t="s">
        <v>173</v>
      </c>
      <c r="AA10" s="11" t="s">
        <v>173</v>
      </c>
    </row>
    <row r="11" spans="1:27" ht="12" customHeight="1" x14ac:dyDescent="0.25">
      <c r="A11" s="11" t="s">
        <v>173</v>
      </c>
      <c r="C11" s="11" t="s">
        <v>173</v>
      </c>
      <c r="Y11" s="11" t="s">
        <v>173</v>
      </c>
      <c r="AA11" s="11" t="s">
        <v>173</v>
      </c>
    </row>
    <row r="12" spans="1:27" ht="12" customHeight="1" x14ac:dyDescent="0.25">
      <c r="A12" s="11"/>
      <c r="B12" s="13" t="s">
        <v>152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2" customHeight="1" x14ac:dyDescent="0.25">
      <c r="A13" s="11" t="s">
        <v>173</v>
      </c>
      <c r="C13" s="11" t="s">
        <v>173</v>
      </c>
      <c r="Y13" s="11" t="s">
        <v>173</v>
      </c>
      <c r="AA13" s="11" t="s">
        <v>173</v>
      </c>
    </row>
    <row r="14" spans="1:27" ht="12" customHeight="1" x14ac:dyDescent="0.25">
      <c r="A14" s="11" t="s">
        <v>173</v>
      </c>
      <c r="B14" s="3" t="s">
        <v>153</v>
      </c>
      <c r="C14" s="11" t="s">
        <v>173</v>
      </c>
      <c r="D14" s="3">
        <f>LOOKUP(((146+157)/(146+157)),Calculation!D13:'Calculation'!D24, Calculation!B13:'Calculation'!B24)</f>
        <v>6</v>
      </c>
      <c r="E14" s="3">
        <f>LOOKUP(((146+157)/(146+157)),Calculation!D13:'Calculation'!D24, Calculation!B13:'Calculation'!B24)</f>
        <v>6</v>
      </c>
      <c r="F14" s="3">
        <f>LOOKUP(((146+157)/(146+157)),Calculation!D13:'Calculation'!D24, Calculation!B13:'Calculation'!B24)</f>
        <v>6</v>
      </c>
      <c r="G14" s="3">
        <f>LOOKUP(((145+157)/(146+157)),Calculation!D13:'Calculation'!D24, Calculation!B13:'Calculation'!B24)</f>
        <v>5.5</v>
      </c>
      <c r="H14" s="3">
        <f>LOOKUP(((146+157)/(146+157)),Calculation!D13:'Calculation'!D24, Calculation!B13:'Calculation'!B24)</f>
        <v>6</v>
      </c>
      <c r="I14" s="3">
        <f>LOOKUP(((146+157)/(146+157)),Calculation!D13:'Calculation'!D24, Calculation!B13:'Calculation'!B24)</f>
        <v>6</v>
      </c>
      <c r="J14" s="3">
        <f>LOOKUP(((144+157)/(146+157)),Calculation!D13:'Calculation'!D24, Calculation!B13:'Calculation'!B24)</f>
        <v>5</v>
      </c>
      <c r="K14" s="3">
        <f>LOOKUP(((145+157)/(146+157)),Calculation!D13:'Calculation'!D24, Calculation!B13:'Calculation'!B24)</f>
        <v>5.5</v>
      </c>
      <c r="L14" s="3">
        <f>LOOKUP(((146+157)/(146+157)),Calculation!D13:'Calculation'!D24, Calculation!B13:'Calculation'!B24)</f>
        <v>6</v>
      </c>
      <c r="M14" s="3">
        <f>LOOKUP(((146+157)/(146+157)),Calculation!D13:'Calculation'!D24, Calculation!B13:'Calculation'!B24)</f>
        <v>6</v>
      </c>
      <c r="N14" s="3">
        <f>LOOKUP(((146+157)/(146+157)),Calculation!D13:'Calculation'!D24, Calculation!B13:'Calculation'!B24)</f>
        <v>6</v>
      </c>
      <c r="O14" s="3">
        <f>LOOKUP(((144+157)/(146+157)),Calculation!D13:'Calculation'!D24, Calculation!B13:'Calculation'!B24)</f>
        <v>5</v>
      </c>
      <c r="P14" s="3">
        <f>LOOKUP(((145+157)/(146+157)),Calculation!D13:'Calculation'!D24, Calculation!B13:'Calculation'!B24)</f>
        <v>5.5</v>
      </c>
      <c r="Q14" s="3">
        <f>LOOKUP(((146+157)/(146+157)),Calculation!D13:'Calculation'!D24, Calculation!B13:'Calculation'!B24)</f>
        <v>6</v>
      </c>
      <c r="R14" s="3">
        <f>LOOKUP(((139+150)/(146+157)),Calculation!D13:'Calculation'!D24, Calculation!B13:'Calculation'!B24)</f>
        <v>2.5</v>
      </c>
      <c r="S14" s="3">
        <f>LOOKUP(((146+157)/(146+157)),Calculation!D13:'Calculation'!D24, Calculation!B13:'Calculation'!B24)</f>
        <v>6</v>
      </c>
      <c r="T14" s="3">
        <f>LOOKUP(((146+157)/(146+157)),Calculation!D13:'Calculation'!D24, Calculation!B13:'Calculation'!B24)</f>
        <v>6</v>
      </c>
      <c r="U14" s="3">
        <f>LOOKUP(((146+157)/(146+157)),Calculation!D13:'Calculation'!D24, Calculation!B13:'Calculation'!B24)</f>
        <v>6</v>
      </c>
      <c r="V14" s="3">
        <f>LOOKUP(((145+157)/(146+157)),Calculation!D13:'Calculation'!D24, Calculation!B13:'Calculation'!B24)</f>
        <v>5.5</v>
      </c>
      <c r="W14" s="3">
        <f>LOOKUP(((146+157)/(146+157)),Calculation!D13:'Calculation'!D24, Calculation!B13:'Calculation'!B24)</f>
        <v>6</v>
      </c>
      <c r="X14" s="3">
        <f>LOOKUP(((145+157)/(146+157)),Calculation!D13:'Calculation'!D24, Calculation!B13:'Calculation'!B24)</f>
        <v>5.5</v>
      </c>
      <c r="Y14" s="11" t="s">
        <v>173</v>
      </c>
      <c r="Z14" s="3">
        <f>ROUND(AVERAGE(D14:X14),1)</f>
        <v>5.6</v>
      </c>
      <c r="AA14" s="11" t="s">
        <v>173</v>
      </c>
    </row>
    <row r="15" spans="1:27" ht="12" customHeight="1" x14ac:dyDescent="0.25">
      <c r="A15" s="11" t="s">
        <v>173</v>
      </c>
      <c r="B15" s="3" t="s">
        <v>154</v>
      </c>
      <c r="C15" s="11" t="s">
        <v>173</v>
      </c>
      <c r="D15" s="3">
        <f>LOOKUP(((9442+8958)/(9443+8959)),Calculation!C13:'Calculation'!C24, Calculation!B13:'Calculation'!B24)</f>
        <v>6</v>
      </c>
      <c r="E15" s="3">
        <f>LOOKUP(((9442+8953)/(9443+8959)),Calculation!C13:'Calculation'!C24, Calculation!B13:'Calculation'!B24)</f>
        <v>6</v>
      </c>
      <c r="F15" s="3">
        <f>LOOKUP(((9442+8952)/(9443+8959)),Calculation!C13:'Calculation'!C24, Calculation!B13:'Calculation'!B24)</f>
        <v>6</v>
      </c>
      <c r="G15" s="3">
        <f>LOOKUP(((9440+8956)/(9443+8959)),Calculation!C13:'Calculation'!C24, Calculation!B13:'Calculation'!B24)</f>
        <v>6</v>
      </c>
      <c r="H15" s="3">
        <f>LOOKUP(((9443+8959)/(9443+8959)),Calculation!C13:'Calculation'!C24, Calculation!B13:'Calculation'!B24)</f>
        <v>6</v>
      </c>
      <c r="I15" s="3">
        <f>LOOKUP(((9443+8958)/(9443+8959)),Calculation!C13:'Calculation'!C24, Calculation!B13:'Calculation'!B24)</f>
        <v>6</v>
      </c>
      <c r="J15" s="3">
        <f>LOOKUP(((9443+8959)/(9443+8959)),Calculation!C13:'Calculation'!C24, Calculation!B13:'Calculation'!B24)</f>
        <v>6</v>
      </c>
      <c r="K15" s="3">
        <f>LOOKUP(((9443+8959)/(9443+8959)),Calculation!C13:'Calculation'!C24, Calculation!B13:'Calculation'!B24)</f>
        <v>6</v>
      </c>
      <c r="L15" s="3">
        <f>LOOKUP(((9443+8959)/(9443+8959)),Calculation!C13:'Calculation'!C24, Calculation!B13:'Calculation'!B24)</f>
        <v>6</v>
      </c>
      <c r="M15" s="3">
        <f>LOOKUP(((9438+8959)/(9443+8959)),Calculation!C13:'Calculation'!C24, Calculation!B13:'Calculation'!B24)</f>
        <v>6</v>
      </c>
      <c r="N15" s="3">
        <f>LOOKUP(((9443+8959)/(9443+8959)),Calculation!C13:'Calculation'!C24, Calculation!B13:'Calculation'!B24)</f>
        <v>6</v>
      </c>
      <c r="O15" s="3">
        <f>LOOKUP(((9432+8954)/(9443+8959)),Calculation!C13:'Calculation'!C24, Calculation!B13:'Calculation'!B24)</f>
        <v>6</v>
      </c>
      <c r="P15" s="3">
        <f>LOOKUP(((9443+8959)/(9443+8959)),Calculation!C13:'Calculation'!C24, Calculation!B13:'Calculation'!B24)</f>
        <v>6</v>
      </c>
      <c r="Q15" s="3">
        <f>LOOKUP(((9443+8959)/(9443+8959)),Calculation!C13:'Calculation'!C24, Calculation!B13:'Calculation'!B24)</f>
        <v>6</v>
      </c>
      <c r="R15" s="3">
        <f>LOOKUP(((9442+8959)/(9443+8959)),Calculation!C13:'Calculation'!C24, Calculation!B13:'Calculation'!B24)</f>
        <v>6</v>
      </c>
      <c r="S15" s="3">
        <f>LOOKUP(((9443+8959)/(9443+8959)),Calculation!C13:'Calculation'!C24, Calculation!B13:'Calculation'!B24)</f>
        <v>6</v>
      </c>
      <c r="T15" s="3">
        <f>LOOKUP(((9443+8959)/(9443+8959)),Calculation!C13:'Calculation'!C24, Calculation!B13:'Calculation'!B24)</f>
        <v>6</v>
      </c>
      <c r="U15" s="3">
        <f>LOOKUP(((9443+8957)/(9443+8959)),Calculation!C13:'Calculation'!C24, Calculation!B13:'Calculation'!B24)</f>
        <v>6</v>
      </c>
      <c r="V15" s="3">
        <f>LOOKUP(((9439+8956)/(9443+8959)),Calculation!C13:'Calculation'!C24, Calculation!B13:'Calculation'!B24)</f>
        <v>6</v>
      </c>
      <c r="W15" s="3">
        <f>LOOKUP(((9443+8955)/(9443+8959)),Calculation!C13:'Calculation'!C24, Calculation!B13:'Calculation'!B24)</f>
        <v>6</v>
      </c>
      <c r="X15" s="3">
        <f>LOOKUP(((9443+8959)/(9443+8959)),Calculation!C13:'Calculation'!C24, Calculation!B13:'Calculation'!B24)</f>
        <v>6</v>
      </c>
      <c r="Y15" s="11" t="s">
        <v>173</v>
      </c>
      <c r="Z15" s="3">
        <f>ROUND(AVERAGE(D15:X15),1)</f>
        <v>6</v>
      </c>
      <c r="AA15" s="11" t="s">
        <v>173</v>
      </c>
    </row>
    <row r="16" spans="1:27" ht="12" customHeight="1" x14ac:dyDescent="0.25">
      <c r="A16" s="11" t="s">
        <v>173</v>
      </c>
      <c r="C16" s="11" t="s">
        <v>173</v>
      </c>
      <c r="Y16" s="11" t="s">
        <v>173</v>
      </c>
      <c r="AA16" s="11" t="s">
        <v>173</v>
      </c>
    </row>
    <row r="17" spans="1:27" ht="12" customHeight="1" x14ac:dyDescent="0.25">
      <c r="A17" s="11" t="s">
        <v>173</v>
      </c>
      <c r="B17" s="4" t="s">
        <v>177</v>
      </c>
      <c r="C17" s="11" t="s">
        <v>173</v>
      </c>
      <c r="D17" s="21">
        <f t="shared" ref="D17:X17" si="2">ROUND(AVERAGE(D14:D15)/5,1)*5</f>
        <v>6</v>
      </c>
      <c r="E17" s="21">
        <f t="shared" si="2"/>
        <v>6</v>
      </c>
      <c r="F17" s="21">
        <f t="shared" si="2"/>
        <v>6</v>
      </c>
      <c r="G17" s="21">
        <f t="shared" si="2"/>
        <v>6</v>
      </c>
      <c r="H17" s="21">
        <f t="shared" si="2"/>
        <v>6</v>
      </c>
      <c r="I17" s="21">
        <f t="shared" si="2"/>
        <v>6</v>
      </c>
      <c r="J17" s="21">
        <f t="shared" si="2"/>
        <v>5.5</v>
      </c>
      <c r="K17" s="21">
        <f t="shared" si="2"/>
        <v>6</v>
      </c>
      <c r="L17" s="21">
        <f t="shared" si="2"/>
        <v>6</v>
      </c>
      <c r="M17" s="21">
        <f t="shared" si="2"/>
        <v>6</v>
      </c>
      <c r="N17" s="21">
        <f t="shared" si="2"/>
        <v>6</v>
      </c>
      <c r="O17" s="21">
        <f t="shared" si="2"/>
        <v>5.5</v>
      </c>
      <c r="P17" s="21">
        <f t="shared" si="2"/>
        <v>6</v>
      </c>
      <c r="Q17" s="21">
        <f t="shared" si="2"/>
        <v>6</v>
      </c>
      <c r="R17" s="21">
        <f t="shared" si="2"/>
        <v>4.5</v>
      </c>
      <c r="S17" s="21">
        <f t="shared" si="2"/>
        <v>6</v>
      </c>
      <c r="T17" s="21">
        <f t="shared" si="2"/>
        <v>6</v>
      </c>
      <c r="U17" s="21">
        <f t="shared" si="2"/>
        <v>6</v>
      </c>
      <c r="V17" s="21">
        <f t="shared" si="2"/>
        <v>6</v>
      </c>
      <c r="W17" s="21">
        <f t="shared" si="2"/>
        <v>6</v>
      </c>
      <c r="X17" s="21">
        <f t="shared" si="2"/>
        <v>6</v>
      </c>
      <c r="Y17" s="11" t="s">
        <v>173</v>
      </c>
      <c r="Z17" s="21">
        <f>ROUND(AVERAGE(D17:X17),1)</f>
        <v>5.9</v>
      </c>
      <c r="AA17" s="11" t="s">
        <v>173</v>
      </c>
    </row>
    <row r="18" spans="1:27" ht="12" customHeight="1" x14ac:dyDescent="0.25">
      <c r="A18" s="11" t="s">
        <v>173</v>
      </c>
      <c r="C18" s="11" t="s">
        <v>173</v>
      </c>
      <c r="Y18" s="11" t="s">
        <v>173</v>
      </c>
      <c r="AA18" s="11" t="s">
        <v>173</v>
      </c>
    </row>
    <row r="19" spans="1:27" ht="12" customHeight="1" x14ac:dyDescent="0.25">
      <c r="A19" s="11"/>
      <c r="B19" s="13" t="s">
        <v>155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" customHeight="1" x14ac:dyDescent="0.25">
      <c r="A20" s="11" t="s">
        <v>173</v>
      </c>
      <c r="C20" s="11" t="s">
        <v>173</v>
      </c>
      <c r="Y20" s="11" t="s">
        <v>173</v>
      </c>
      <c r="AA20" s="11" t="s">
        <v>173</v>
      </c>
    </row>
    <row r="21" spans="1:27" ht="12" customHeight="1" x14ac:dyDescent="0.25">
      <c r="A21" s="11" t="s">
        <v>173</v>
      </c>
      <c r="B21" s="4" t="s">
        <v>178</v>
      </c>
      <c r="C21" s="11" t="s">
        <v>173</v>
      </c>
      <c r="D21" s="3">
        <v>6</v>
      </c>
      <c r="E21" s="3">
        <v>6</v>
      </c>
      <c r="F21" s="3">
        <v>6</v>
      </c>
      <c r="G21" s="3">
        <v>5</v>
      </c>
      <c r="H21" s="3">
        <v>6</v>
      </c>
      <c r="I21" s="3">
        <v>6</v>
      </c>
      <c r="J21" s="3">
        <v>6</v>
      </c>
      <c r="K21" s="3">
        <v>6</v>
      </c>
      <c r="L21" s="3">
        <v>6</v>
      </c>
      <c r="M21" s="3">
        <v>5.5</v>
      </c>
      <c r="N21" s="3">
        <v>6</v>
      </c>
      <c r="O21" s="3">
        <v>5.5</v>
      </c>
      <c r="P21" s="3">
        <v>5.5</v>
      </c>
      <c r="Q21" s="3">
        <v>5.5</v>
      </c>
      <c r="R21" s="3">
        <v>5.5</v>
      </c>
      <c r="S21" s="3">
        <v>6</v>
      </c>
      <c r="T21" s="3">
        <v>6</v>
      </c>
      <c r="U21" s="3">
        <v>6</v>
      </c>
      <c r="V21" s="3">
        <v>6</v>
      </c>
      <c r="W21" s="3">
        <v>6</v>
      </c>
      <c r="X21" s="3">
        <v>6</v>
      </c>
      <c r="Y21" s="11" t="s">
        <v>173</v>
      </c>
      <c r="Z21" s="3">
        <f>ROUND(AVERAGE(D21:X21),1)</f>
        <v>5.8</v>
      </c>
      <c r="AA21" s="11" t="s">
        <v>173</v>
      </c>
    </row>
    <row r="22" spans="1:27" ht="12" customHeight="1" x14ac:dyDescent="0.25">
      <c r="A22" s="11" t="s">
        <v>173</v>
      </c>
      <c r="C22" s="11" t="s">
        <v>173</v>
      </c>
      <c r="Y22" s="11" t="s">
        <v>173</v>
      </c>
      <c r="AA22" s="11" t="s">
        <v>173</v>
      </c>
    </row>
    <row r="23" spans="1:27" ht="12" customHeight="1" x14ac:dyDescent="0.25">
      <c r="A23" s="11" t="s">
        <v>173</v>
      </c>
      <c r="B23" s="4" t="s">
        <v>178</v>
      </c>
      <c r="C23" s="11" t="s">
        <v>173</v>
      </c>
      <c r="D23" s="21">
        <f t="shared" ref="D23:X23" si="3">ROUND(AVERAGE(D21:D21)/5,1)*5</f>
        <v>6</v>
      </c>
      <c r="E23" s="21">
        <f t="shared" si="3"/>
        <v>6</v>
      </c>
      <c r="F23" s="21">
        <f t="shared" si="3"/>
        <v>6</v>
      </c>
      <c r="G23" s="21">
        <f t="shared" si="3"/>
        <v>5</v>
      </c>
      <c r="H23" s="21">
        <f t="shared" si="3"/>
        <v>6</v>
      </c>
      <c r="I23" s="21">
        <f t="shared" si="3"/>
        <v>6</v>
      </c>
      <c r="J23" s="21">
        <f t="shared" si="3"/>
        <v>6</v>
      </c>
      <c r="K23" s="21">
        <f t="shared" si="3"/>
        <v>6</v>
      </c>
      <c r="L23" s="21">
        <f t="shared" si="3"/>
        <v>6</v>
      </c>
      <c r="M23" s="21">
        <f t="shared" si="3"/>
        <v>5.5</v>
      </c>
      <c r="N23" s="21">
        <f t="shared" si="3"/>
        <v>6</v>
      </c>
      <c r="O23" s="21">
        <f t="shared" si="3"/>
        <v>5.5</v>
      </c>
      <c r="P23" s="21">
        <f t="shared" si="3"/>
        <v>5.5</v>
      </c>
      <c r="Q23" s="21">
        <f t="shared" si="3"/>
        <v>5.5</v>
      </c>
      <c r="R23" s="21">
        <f t="shared" si="3"/>
        <v>5.5</v>
      </c>
      <c r="S23" s="21">
        <f t="shared" si="3"/>
        <v>6</v>
      </c>
      <c r="T23" s="21">
        <f t="shared" si="3"/>
        <v>6</v>
      </c>
      <c r="U23" s="21">
        <f t="shared" si="3"/>
        <v>6</v>
      </c>
      <c r="V23" s="21">
        <f t="shared" si="3"/>
        <v>6</v>
      </c>
      <c r="W23" s="21">
        <f t="shared" si="3"/>
        <v>6</v>
      </c>
      <c r="X23" s="21">
        <f t="shared" si="3"/>
        <v>6</v>
      </c>
      <c r="Y23" s="11" t="s">
        <v>173</v>
      </c>
      <c r="Z23" s="21">
        <f>ROUND(AVERAGE(D23:X23),1)</f>
        <v>5.8</v>
      </c>
      <c r="AA23" s="11" t="s">
        <v>173</v>
      </c>
    </row>
    <row r="24" spans="1:27" ht="12" customHeight="1" x14ac:dyDescent="0.25">
      <c r="A24" s="11" t="s">
        <v>173</v>
      </c>
      <c r="C24" s="11" t="s">
        <v>173</v>
      </c>
      <c r="Y24" s="11" t="s">
        <v>173</v>
      </c>
      <c r="AA24" s="11" t="s">
        <v>173</v>
      </c>
    </row>
    <row r="25" spans="1:27" ht="12" customHeight="1" x14ac:dyDescent="0.25">
      <c r="A25" s="11"/>
      <c r="B25" s="13" t="s">
        <v>166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2" customHeight="1" x14ac:dyDescent="0.25">
      <c r="A26" s="11" t="s">
        <v>173</v>
      </c>
      <c r="C26" s="11" t="s">
        <v>173</v>
      </c>
      <c r="Y26" s="11" t="s">
        <v>173</v>
      </c>
      <c r="AA26" s="11" t="s">
        <v>173</v>
      </c>
    </row>
    <row r="27" spans="1:27" ht="12" customHeight="1" x14ac:dyDescent="0.25">
      <c r="A27" s="11" t="s">
        <v>173</v>
      </c>
      <c r="B27" s="3" t="s">
        <v>167</v>
      </c>
      <c r="C27" s="11" t="s">
        <v>173</v>
      </c>
      <c r="D27" s="3">
        <v>6</v>
      </c>
      <c r="E27" s="3">
        <v>6</v>
      </c>
      <c r="F27" s="3">
        <v>6</v>
      </c>
      <c r="G27" s="3">
        <v>6</v>
      </c>
      <c r="H27" s="3">
        <v>6</v>
      </c>
      <c r="I27" s="3">
        <v>6</v>
      </c>
      <c r="J27" s="3">
        <v>6</v>
      </c>
      <c r="K27" s="3">
        <v>6</v>
      </c>
      <c r="L27" s="3">
        <v>6</v>
      </c>
      <c r="M27" s="3">
        <v>6</v>
      </c>
      <c r="N27" s="3">
        <v>6</v>
      </c>
      <c r="O27" s="3">
        <v>6</v>
      </c>
      <c r="P27" s="3">
        <v>6</v>
      </c>
      <c r="Q27" s="3">
        <v>6</v>
      </c>
      <c r="R27" s="3">
        <v>6</v>
      </c>
      <c r="S27" s="3">
        <v>6</v>
      </c>
      <c r="T27" s="3">
        <v>6</v>
      </c>
      <c r="U27" s="3">
        <v>6</v>
      </c>
      <c r="V27" s="3">
        <v>6</v>
      </c>
      <c r="W27" s="3">
        <v>6</v>
      </c>
      <c r="X27" s="3">
        <v>6</v>
      </c>
      <c r="Y27" s="11" t="s">
        <v>173</v>
      </c>
      <c r="Z27" s="3">
        <f>ROUND(AVERAGE(D27:X27),1)</f>
        <v>6</v>
      </c>
      <c r="AA27" s="11" t="s">
        <v>173</v>
      </c>
    </row>
    <row r="28" spans="1:27" ht="12" customHeight="1" x14ac:dyDescent="0.25">
      <c r="A28" s="11" t="s">
        <v>173</v>
      </c>
      <c r="B28" s="3" t="s">
        <v>168</v>
      </c>
      <c r="C28" s="11" t="s">
        <v>173</v>
      </c>
      <c r="D28" s="3">
        <f>MAX(0,6-((0+0)*1+(0)*0.25+(0+0)*0.25))</f>
        <v>6</v>
      </c>
      <c r="E28" s="3">
        <f>MAX(0,6-((0+0)*1+(0)*0.25+(0+0)*0.25))</f>
        <v>6</v>
      </c>
      <c r="F28" s="3">
        <f>MAX(0,6-((0+0)*1+(0)*0.25+(0+0)*0.25))</f>
        <v>6</v>
      </c>
      <c r="G28" s="3">
        <f>MAX(0,6-((0+0)*1+(0)*0.25+(0+0)*0.25))</f>
        <v>6</v>
      </c>
      <c r="H28" s="3">
        <f>MAX(0,6-((0+0)*1+(1)*0.25+(2+1)*0.25))</f>
        <v>5</v>
      </c>
      <c r="I28" s="3">
        <f t="shared" ref="I28:P28" si="4">MAX(0,6-((0+0)*1+(0)*0.25+(0+0)*0.25))</f>
        <v>6</v>
      </c>
      <c r="J28" s="3">
        <f t="shared" si="4"/>
        <v>6</v>
      </c>
      <c r="K28" s="3">
        <f t="shared" si="4"/>
        <v>6</v>
      </c>
      <c r="L28" s="3">
        <f t="shared" si="4"/>
        <v>6</v>
      </c>
      <c r="M28" s="3">
        <f t="shared" si="4"/>
        <v>6</v>
      </c>
      <c r="N28" s="3">
        <f t="shared" si="4"/>
        <v>6</v>
      </c>
      <c r="O28" s="3">
        <f t="shared" si="4"/>
        <v>6</v>
      </c>
      <c r="P28" s="3">
        <f t="shared" si="4"/>
        <v>6</v>
      </c>
      <c r="Q28" s="3">
        <f>MAX(0,6-((0+0)*1+(0)*0.25+(1+0)*0.25))</f>
        <v>5.75</v>
      </c>
      <c r="R28" s="3">
        <f>MAX(0,6-((0+0)*1+(1)*0.25+(4+0)*0.25))</f>
        <v>4.75</v>
      </c>
      <c r="S28" s="3">
        <f>MAX(0,6-((0+0)*1+(0)*0.25+(0+0)*0.25))</f>
        <v>6</v>
      </c>
      <c r="T28" s="3">
        <f>MAX(0,6-((0+0)*1+(0)*0.25+(0+0)*0.25))</f>
        <v>6</v>
      </c>
      <c r="U28" s="3">
        <f>MAX(0,6-((0+0)*1+(0)*0.25+(7+2)*0.25))</f>
        <v>3.75</v>
      </c>
      <c r="V28" s="3">
        <f>MAX(0,6-((0+0)*1+(0)*0.25+(1+0)*0.25))</f>
        <v>5.75</v>
      </c>
      <c r="W28" s="3">
        <f>MAX(0,6-((0+0)*1+(0)*0.25+(0+0)*0.25))</f>
        <v>6</v>
      </c>
      <c r="X28" s="3">
        <f>MAX(0,6-((0+0)*1+(1)*0.25+(2+0)*0.25))</f>
        <v>5.25</v>
      </c>
      <c r="Y28" s="11" t="s">
        <v>173</v>
      </c>
      <c r="Z28" s="3">
        <f>ROUND(AVERAGE(D28:X28),1)</f>
        <v>5.7</v>
      </c>
      <c r="AA28" s="11" t="s">
        <v>173</v>
      </c>
    </row>
    <row r="29" spans="1:27" ht="12" customHeight="1" x14ac:dyDescent="0.25">
      <c r="A29" s="11" t="s">
        <v>173</v>
      </c>
      <c r="B29" s="3" t="s">
        <v>179</v>
      </c>
      <c r="C29" s="11" t="s">
        <v>173</v>
      </c>
      <c r="D29" s="3" t="e">
        <f>MAX(0,6-('Monthly Results'!#REF!*1)-('Monthly Results'!#REF!*1)-('Monthly Results'!#REF!*0.5)-('Monthly Results'!#REF!*0.5)-('Monthly Results'!#REF!*0.5)-('Monthly Results'!#REF!*0.25))</f>
        <v>#REF!</v>
      </c>
      <c r="E29" s="3" t="e">
        <f>MAX(0,6-('Monthly Results'!#REF!*1)-('Monthly Results'!#REF!*1)-('Monthly Results'!#REF!*0.5)-('Monthly Results'!#REF!*0.5)-('Monthly Results'!#REF!*0.5)-('Monthly Results'!#REF!*0.25))</f>
        <v>#REF!</v>
      </c>
      <c r="F29" s="3" t="e">
        <f>MAX(0,6-('Monthly Results'!#REF!*1)-('Monthly Results'!#REF!*1)-('Monthly Results'!#REF!*0.5)-('Monthly Results'!#REF!*0.5)-('Monthly Results'!#REF!*0.5)-('Monthly Results'!#REF!*0.25))</f>
        <v>#REF!</v>
      </c>
      <c r="G29" s="3" t="e">
        <f>MAX(0,6-('Monthly Results'!#REF!*1)-('Monthly Results'!#REF!*1)-('Monthly Results'!#REF!*0.5)-('Monthly Results'!#REF!*0.5)-('Monthly Results'!#REF!*0.5)-('Monthly Results'!#REF!*0.25))</f>
        <v>#REF!</v>
      </c>
      <c r="H29" s="3" t="e">
        <f>MAX(0,6-('Monthly Results'!#REF!*1)-('Monthly Results'!#REF!*1)-('Monthly Results'!#REF!*0.5)-('Monthly Results'!#REF!*0.5)-('Monthly Results'!#REF!*0.5)-('Monthly Results'!#REF!*0.25))</f>
        <v>#REF!</v>
      </c>
      <c r="I29" s="3" t="e">
        <f>MAX(0,6-('Monthly Results'!#REF!*1)-('Monthly Results'!#REF!*1)-('Monthly Results'!#REF!*0.5)-('Monthly Results'!#REF!*0.5)-('Monthly Results'!#REF!*0.5)-('Monthly Results'!#REF!*0.25))</f>
        <v>#REF!</v>
      </c>
      <c r="J29" s="3" t="e">
        <f>MAX(0,6-('Monthly Results'!#REF!*1)-('Monthly Results'!#REF!*1)-('Monthly Results'!#REF!*0.5)-('Monthly Results'!#REF!*0.5)-('Monthly Results'!#REF!*0.5)-('Monthly Results'!#REF!*0.25))</f>
        <v>#REF!</v>
      </c>
      <c r="K29" s="3" t="e">
        <f>MAX(0,6-('Monthly Results'!#REF!*1)-('Monthly Results'!#REF!*1)-('Monthly Results'!#REF!*0.5)-('Monthly Results'!#REF!*0.5)-('Monthly Results'!#REF!*0.5)-('Monthly Results'!#REF!*0.25))</f>
        <v>#REF!</v>
      </c>
      <c r="L29" s="3" t="e">
        <f>MAX(0,6-('Monthly Results'!#REF!*1)-('Monthly Results'!#REF!*1)-('Monthly Results'!#REF!*0.5)-('Monthly Results'!#REF!*0.5)-('Monthly Results'!#REF!*0.5)-('Monthly Results'!#REF!*0.25))</f>
        <v>#REF!</v>
      </c>
      <c r="M29" s="3" t="e">
        <f>MAX(0,6-('Monthly Results'!#REF!*1)-('Monthly Results'!#REF!*1)-('Monthly Results'!#REF!*0.5)-('Monthly Results'!#REF!*0.5)-('Monthly Results'!#REF!*0.5)-('Monthly Results'!#REF!*0.25))</f>
        <v>#REF!</v>
      </c>
      <c r="N29" s="3" t="e">
        <f>MAX(0,6-('Monthly Results'!#REF!*1)-('Monthly Results'!#REF!*1)-('Monthly Results'!#REF!*0.5)-('Monthly Results'!#REF!*0.5)-('Monthly Results'!#REF!*0.5)-('Monthly Results'!#REF!*0.25))</f>
        <v>#REF!</v>
      </c>
      <c r="O29" s="3" t="e">
        <f>MAX(0,6-('Monthly Results'!#REF!*1)-('Monthly Results'!#REF!*1)-('Monthly Results'!#REF!*0.5)-('Monthly Results'!#REF!*0.5)-('Monthly Results'!#REF!*0.5)-('Monthly Results'!#REF!*0.25))</f>
        <v>#REF!</v>
      </c>
      <c r="P29" s="3" t="e">
        <f>MAX(0,6-('Monthly Results'!#REF!*1)-('Monthly Results'!#REF!*1)-('Monthly Results'!#REF!*0.5)-('Monthly Results'!#REF!*0.5)-('Monthly Results'!#REF!*0.5)-('Monthly Results'!#REF!*0.25))</f>
        <v>#REF!</v>
      </c>
      <c r="Q29" s="3" t="e">
        <f>MAX(0,6-('Monthly Results'!#REF!*1)-('Monthly Results'!#REF!*1)-('Monthly Results'!#REF!*0.5)-('Monthly Results'!#REF!*0.5)-('Monthly Results'!#REF!*0.5)-('Monthly Results'!#REF!*0.25))</f>
        <v>#REF!</v>
      </c>
      <c r="R29" s="3" t="e">
        <f>MAX(0,6-('Monthly Results'!#REF!*1)-('Monthly Results'!#REF!*1)-('Monthly Results'!#REF!*0.5)-('Monthly Results'!#REF!*0.5)-('Monthly Results'!#REF!*0.5)-('Monthly Results'!#REF!*0.25))</f>
        <v>#REF!</v>
      </c>
      <c r="S29" s="3" t="e">
        <f>MAX(0,6-('Monthly Results'!#REF!*1)-('Monthly Results'!#REF!*1)-('Monthly Results'!#REF!*0.5)-('Monthly Results'!#REF!*0.5)-('Monthly Results'!#REF!*0.5)-('Monthly Results'!#REF!*0.25))</f>
        <v>#REF!</v>
      </c>
      <c r="T29" s="3" t="e">
        <f>MAX(0,6-('Monthly Results'!#REF!*1)-('Monthly Results'!#REF!*1)-('Monthly Results'!#REF!*0.5)-('Monthly Results'!#REF!*0.5)-('Monthly Results'!#REF!*0.5)-('Monthly Results'!#REF!*0.25))</f>
        <v>#REF!</v>
      </c>
      <c r="U29" s="3" t="e">
        <f>MAX(0,6-('Monthly Results'!#REF!*1)-('Monthly Results'!#REF!*1)-('Monthly Results'!#REF!*0.5)-('Monthly Results'!#REF!*0.5)-('Monthly Results'!#REF!*0.5)-('Monthly Results'!#REF!*0.25))</f>
        <v>#REF!</v>
      </c>
      <c r="V29" s="3" t="e">
        <f>MAX(0,6-('Monthly Results'!#REF!*1)-('Monthly Results'!#REF!*1)-('Monthly Results'!#REF!*0.5)-('Monthly Results'!#REF!*0.5)-('Monthly Results'!#REF!*0.5)-('Monthly Results'!#REF!*0.25))</f>
        <v>#REF!</v>
      </c>
      <c r="W29" s="3" t="e">
        <f>MAX(0,6-('Monthly Results'!#REF!*1)-('Monthly Results'!#REF!*1)-('Monthly Results'!#REF!*0.5)-('Monthly Results'!#REF!*0.5)-('Monthly Results'!#REF!*0.5)-('Monthly Results'!#REF!*0.25))</f>
        <v>#REF!</v>
      </c>
      <c r="X29" s="3" t="e">
        <f>MAX(0,6-('Monthly Results'!#REF!*1)-('Monthly Results'!#REF!*1)-('Monthly Results'!#REF!*0.5)-('Monthly Results'!#REF!*0.5)-('Monthly Results'!#REF!*0.5)-('Monthly Results'!#REF!*0.25))</f>
        <v>#REF!</v>
      </c>
      <c r="Y29" s="11" t="s">
        <v>173</v>
      </c>
      <c r="Z29" s="3" t="e">
        <f>ROUND(AVERAGE(D29:X29),1)</f>
        <v>#REF!</v>
      </c>
      <c r="AA29" s="11" t="s">
        <v>173</v>
      </c>
    </row>
    <row r="30" spans="1:27" ht="12" customHeight="1" x14ac:dyDescent="0.25">
      <c r="A30" s="11" t="s">
        <v>173</v>
      </c>
      <c r="C30" s="11" t="s">
        <v>173</v>
      </c>
      <c r="Y30" s="11" t="s">
        <v>173</v>
      </c>
      <c r="AA30" s="11" t="s">
        <v>173</v>
      </c>
    </row>
    <row r="31" spans="1:27" ht="12" customHeight="1" x14ac:dyDescent="0.25">
      <c r="A31" s="11" t="s">
        <v>173</v>
      </c>
      <c r="B31" s="4" t="s">
        <v>180</v>
      </c>
      <c r="C31" s="11" t="s">
        <v>173</v>
      </c>
      <c r="D31" s="4" t="e">
        <f t="shared" ref="D31:X31" si="5">ROUND(AVERAGE(D27:D29)/5,1)*5</f>
        <v>#REF!</v>
      </c>
      <c r="E31" s="4" t="e">
        <f t="shared" si="5"/>
        <v>#REF!</v>
      </c>
      <c r="F31" s="4" t="e">
        <f t="shared" si="5"/>
        <v>#REF!</v>
      </c>
      <c r="G31" s="4" t="e">
        <f t="shared" si="5"/>
        <v>#REF!</v>
      </c>
      <c r="H31" s="4" t="e">
        <f t="shared" si="5"/>
        <v>#REF!</v>
      </c>
      <c r="I31" s="4" t="e">
        <f t="shared" si="5"/>
        <v>#REF!</v>
      </c>
      <c r="J31" s="4" t="e">
        <f t="shared" si="5"/>
        <v>#REF!</v>
      </c>
      <c r="K31" s="4" t="e">
        <f t="shared" si="5"/>
        <v>#REF!</v>
      </c>
      <c r="L31" s="4" t="e">
        <f t="shared" si="5"/>
        <v>#REF!</v>
      </c>
      <c r="M31" s="4" t="e">
        <f t="shared" si="5"/>
        <v>#REF!</v>
      </c>
      <c r="N31" s="4" t="e">
        <f t="shared" si="5"/>
        <v>#REF!</v>
      </c>
      <c r="O31" s="4" t="e">
        <f t="shared" si="5"/>
        <v>#REF!</v>
      </c>
      <c r="P31" s="4" t="e">
        <f t="shared" si="5"/>
        <v>#REF!</v>
      </c>
      <c r="Q31" s="4" t="e">
        <f t="shared" si="5"/>
        <v>#REF!</v>
      </c>
      <c r="R31" s="4" t="e">
        <f t="shared" si="5"/>
        <v>#REF!</v>
      </c>
      <c r="S31" s="4" t="e">
        <f t="shared" si="5"/>
        <v>#REF!</v>
      </c>
      <c r="T31" s="4" t="e">
        <f t="shared" si="5"/>
        <v>#REF!</v>
      </c>
      <c r="U31" s="4" t="e">
        <f t="shared" si="5"/>
        <v>#REF!</v>
      </c>
      <c r="V31" s="4" t="e">
        <f t="shared" si="5"/>
        <v>#REF!</v>
      </c>
      <c r="W31" s="4" t="e">
        <f t="shared" si="5"/>
        <v>#REF!</v>
      </c>
      <c r="X31" s="4" t="e">
        <f t="shared" si="5"/>
        <v>#REF!</v>
      </c>
      <c r="Y31" s="11" t="s">
        <v>173</v>
      </c>
      <c r="Z31" s="4" t="e">
        <f>ROUND(AVERAGE(D31:X31),1)</f>
        <v>#REF!</v>
      </c>
      <c r="AA31" s="11" t="s">
        <v>173</v>
      </c>
    </row>
    <row r="32" spans="1:27" ht="12" customHeight="1" x14ac:dyDescent="0.25">
      <c r="A32" s="11" t="s">
        <v>173</v>
      </c>
      <c r="C32" s="11" t="s">
        <v>173</v>
      </c>
      <c r="Y32" s="11" t="s">
        <v>173</v>
      </c>
      <c r="AA32" s="11" t="s">
        <v>173</v>
      </c>
    </row>
    <row r="33" spans="1:27" ht="12" customHeight="1" x14ac:dyDescent="0.25">
      <c r="A33" s="11"/>
      <c r="B33" s="13" t="s">
        <v>181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2" customHeight="1" x14ac:dyDescent="0.25">
      <c r="A34" s="11" t="s">
        <v>173</v>
      </c>
      <c r="C34" s="11" t="s">
        <v>173</v>
      </c>
      <c r="Y34" s="11" t="s">
        <v>173</v>
      </c>
      <c r="AA34" s="11" t="s">
        <v>173</v>
      </c>
    </row>
    <row r="35" spans="1:27" ht="12" customHeight="1" x14ac:dyDescent="0.25">
      <c r="A35" s="11" t="s">
        <v>173</v>
      </c>
      <c r="B35" s="3" t="s">
        <v>182</v>
      </c>
      <c r="C35" s="11" t="s">
        <v>173</v>
      </c>
      <c r="D35" s="3">
        <f t="shared" ref="D35:X35" si="6">D17</f>
        <v>6</v>
      </c>
      <c r="E35" s="3">
        <f t="shared" si="6"/>
        <v>6</v>
      </c>
      <c r="F35" s="3">
        <f t="shared" si="6"/>
        <v>6</v>
      </c>
      <c r="G35" s="3">
        <f t="shared" si="6"/>
        <v>6</v>
      </c>
      <c r="H35" s="3">
        <f t="shared" si="6"/>
        <v>6</v>
      </c>
      <c r="I35" s="3">
        <f t="shared" si="6"/>
        <v>6</v>
      </c>
      <c r="J35" s="3">
        <f t="shared" si="6"/>
        <v>5.5</v>
      </c>
      <c r="K35" s="3">
        <f t="shared" si="6"/>
        <v>6</v>
      </c>
      <c r="L35" s="3">
        <f t="shared" si="6"/>
        <v>6</v>
      </c>
      <c r="M35" s="3">
        <f t="shared" si="6"/>
        <v>6</v>
      </c>
      <c r="N35" s="3">
        <f t="shared" si="6"/>
        <v>6</v>
      </c>
      <c r="O35" s="3">
        <f t="shared" si="6"/>
        <v>5.5</v>
      </c>
      <c r="P35" s="3">
        <f t="shared" si="6"/>
        <v>6</v>
      </c>
      <c r="Q35" s="3">
        <f t="shared" si="6"/>
        <v>6</v>
      </c>
      <c r="R35" s="3">
        <f t="shared" si="6"/>
        <v>4.5</v>
      </c>
      <c r="S35" s="3">
        <f t="shared" si="6"/>
        <v>6</v>
      </c>
      <c r="T35" s="3">
        <f t="shared" si="6"/>
        <v>6</v>
      </c>
      <c r="U35" s="3">
        <f t="shared" si="6"/>
        <v>6</v>
      </c>
      <c r="V35" s="3">
        <f t="shared" si="6"/>
        <v>6</v>
      </c>
      <c r="W35" s="3">
        <f t="shared" si="6"/>
        <v>6</v>
      </c>
      <c r="X35" s="3">
        <f t="shared" si="6"/>
        <v>6</v>
      </c>
      <c r="Y35" s="11" t="s">
        <v>173</v>
      </c>
      <c r="Z35" s="3">
        <f>ROUND(AVERAGE(D35:X35),1)</f>
        <v>5.9</v>
      </c>
      <c r="AA35" s="11" t="s">
        <v>173</v>
      </c>
    </row>
    <row r="36" spans="1:27" ht="12" customHeight="1" x14ac:dyDescent="0.25">
      <c r="A36" s="11" t="s">
        <v>173</v>
      </c>
      <c r="B36" s="3" t="s">
        <v>183</v>
      </c>
      <c r="C36" s="11" t="s">
        <v>173</v>
      </c>
      <c r="D36" s="3">
        <f t="shared" ref="D36:X36" si="7">D23</f>
        <v>6</v>
      </c>
      <c r="E36" s="3">
        <f t="shared" si="7"/>
        <v>6</v>
      </c>
      <c r="F36" s="3">
        <f t="shared" si="7"/>
        <v>6</v>
      </c>
      <c r="G36" s="3">
        <f t="shared" si="7"/>
        <v>5</v>
      </c>
      <c r="H36" s="3">
        <f t="shared" si="7"/>
        <v>6</v>
      </c>
      <c r="I36" s="3">
        <f t="shared" si="7"/>
        <v>6</v>
      </c>
      <c r="J36" s="3">
        <f t="shared" si="7"/>
        <v>6</v>
      </c>
      <c r="K36" s="3">
        <f t="shared" si="7"/>
        <v>6</v>
      </c>
      <c r="L36" s="3">
        <f t="shared" si="7"/>
        <v>6</v>
      </c>
      <c r="M36" s="3">
        <f t="shared" si="7"/>
        <v>5.5</v>
      </c>
      <c r="N36" s="3">
        <f t="shared" si="7"/>
        <v>6</v>
      </c>
      <c r="O36" s="3">
        <f t="shared" si="7"/>
        <v>5.5</v>
      </c>
      <c r="P36" s="3">
        <f t="shared" si="7"/>
        <v>5.5</v>
      </c>
      <c r="Q36" s="3">
        <f t="shared" si="7"/>
        <v>5.5</v>
      </c>
      <c r="R36" s="3">
        <f t="shared" si="7"/>
        <v>5.5</v>
      </c>
      <c r="S36" s="3">
        <f t="shared" si="7"/>
        <v>6</v>
      </c>
      <c r="T36" s="3">
        <f t="shared" si="7"/>
        <v>6</v>
      </c>
      <c r="U36" s="3">
        <f t="shared" si="7"/>
        <v>6</v>
      </c>
      <c r="V36" s="3">
        <f t="shared" si="7"/>
        <v>6</v>
      </c>
      <c r="W36" s="3">
        <f t="shared" si="7"/>
        <v>6</v>
      </c>
      <c r="X36" s="3">
        <f t="shared" si="7"/>
        <v>6</v>
      </c>
      <c r="Y36" s="11" t="s">
        <v>173</v>
      </c>
      <c r="Z36" s="3">
        <f>ROUND(AVERAGE(D36:X36),1)</f>
        <v>5.8</v>
      </c>
      <c r="AA36" s="11" t="s">
        <v>173</v>
      </c>
    </row>
    <row r="37" spans="1:27" ht="12" customHeight="1" x14ac:dyDescent="0.25">
      <c r="A37" s="11" t="s">
        <v>173</v>
      </c>
      <c r="B37" s="3" t="s">
        <v>184</v>
      </c>
      <c r="C37" s="11" t="s">
        <v>173</v>
      </c>
      <c r="D37" s="3" t="e">
        <f t="shared" ref="D37:X37" si="8">D31</f>
        <v>#REF!</v>
      </c>
      <c r="E37" s="3" t="e">
        <f t="shared" si="8"/>
        <v>#REF!</v>
      </c>
      <c r="F37" s="3" t="e">
        <f t="shared" si="8"/>
        <v>#REF!</v>
      </c>
      <c r="G37" s="3" t="e">
        <f t="shared" si="8"/>
        <v>#REF!</v>
      </c>
      <c r="H37" s="3" t="e">
        <f t="shared" si="8"/>
        <v>#REF!</v>
      </c>
      <c r="I37" s="3" t="e">
        <f t="shared" si="8"/>
        <v>#REF!</v>
      </c>
      <c r="J37" s="3" t="e">
        <f t="shared" si="8"/>
        <v>#REF!</v>
      </c>
      <c r="K37" s="3" t="e">
        <f t="shared" si="8"/>
        <v>#REF!</v>
      </c>
      <c r="L37" s="3" t="e">
        <f t="shared" si="8"/>
        <v>#REF!</v>
      </c>
      <c r="M37" s="3" t="e">
        <f t="shared" si="8"/>
        <v>#REF!</v>
      </c>
      <c r="N37" s="3" t="e">
        <f t="shared" si="8"/>
        <v>#REF!</v>
      </c>
      <c r="O37" s="3" t="e">
        <f t="shared" si="8"/>
        <v>#REF!</v>
      </c>
      <c r="P37" s="3" t="e">
        <f t="shared" si="8"/>
        <v>#REF!</v>
      </c>
      <c r="Q37" s="3" t="e">
        <f t="shared" si="8"/>
        <v>#REF!</v>
      </c>
      <c r="R37" s="3" t="e">
        <f t="shared" si="8"/>
        <v>#REF!</v>
      </c>
      <c r="S37" s="3" t="e">
        <f t="shared" si="8"/>
        <v>#REF!</v>
      </c>
      <c r="T37" s="3" t="e">
        <f t="shared" si="8"/>
        <v>#REF!</v>
      </c>
      <c r="U37" s="3" t="e">
        <f t="shared" si="8"/>
        <v>#REF!</v>
      </c>
      <c r="V37" s="3" t="e">
        <f t="shared" si="8"/>
        <v>#REF!</v>
      </c>
      <c r="W37" s="3" t="e">
        <f t="shared" si="8"/>
        <v>#REF!</v>
      </c>
      <c r="X37" s="3" t="e">
        <f t="shared" si="8"/>
        <v>#REF!</v>
      </c>
      <c r="Y37" s="11" t="s">
        <v>173</v>
      </c>
      <c r="Z37" s="3" t="e">
        <f>ROUND(AVERAGE(D37:X37),1)</f>
        <v>#REF!</v>
      </c>
      <c r="AA37" s="11" t="s">
        <v>173</v>
      </c>
    </row>
    <row r="38" spans="1:27" ht="12" customHeight="1" x14ac:dyDescent="0.25">
      <c r="A38" s="11" t="s">
        <v>173</v>
      </c>
      <c r="C38" s="11" t="s">
        <v>173</v>
      </c>
      <c r="Y38" s="11" t="s">
        <v>173</v>
      </c>
      <c r="AA38" s="11" t="s">
        <v>173</v>
      </c>
    </row>
    <row r="39" spans="1:27" ht="12" customHeight="1" x14ac:dyDescent="0.25">
      <c r="A39" s="11" t="s">
        <v>173</v>
      </c>
      <c r="B39" s="4" t="s">
        <v>185</v>
      </c>
      <c r="C39" s="11" t="s">
        <v>173</v>
      </c>
      <c r="D39" s="21" t="e">
        <f t="shared" ref="D39:X39" si="9">D35+D36+D37</f>
        <v>#REF!</v>
      </c>
      <c r="E39" s="21" t="e">
        <f t="shared" si="9"/>
        <v>#REF!</v>
      </c>
      <c r="F39" s="21" t="e">
        <f t="shared" si="9"/>
        <v>#REF!</v>
      </c>
      <c r="G39" s="21" t="e">
        <f t="shared" si="9"/>
        <v>#REF!</v>
      </c>
      <c r="H39" s="21" t="e">
        <f t="shared" si="9"/>
        <v>#REF!</v>
      </c>
      <c r="I39" s="21" t="e">
        <f t="shared" si="9"/>
        <v>#REF!</v>
      </c>
      <c r="J39" s="21" t="e">
        <f t="shared" si="9"/>
        <v>#REF!</v>
      </c>
      <c r="K39" s="21" t="e">
        <f t="shared" si="9"/>
        <v>#REF!</v>
      </c>
      <c r="L39" s="21" t="e">
        <f t="shared" si="9"/>
        <v>#REF!</v>
      </c>
      <c r="M39" s="21" t="e">
        <f t="shared" si="9"/>
        <v>#REF!</v>
      </c>
      <c r="N39" s="21" t="e">
        <f t="shared" si="9"/>
        <v>#REF!</v>
      </c>
      <c r="O39" s="21" t="e">
        <f t="shared" si="9"/>
        <v>#REF!</v>
      </c>
      <c r="P39" s="21" t="e">
        <f t="shared" si="9"/>
        <v>#REF!</v>
      </c>
      <c r="Q39" s="21" t="e">
        <f t="shared" si="9"/>
        <v>#REF!</v>
      </c>
      <c r="R39" s="21" t="e">
        <f t="shared" si="9"/>
        <v>#REF!</v>
      </c>
      <c r="S39" s="21" t="e">
        <f t="shared" si="9"/>
        <v>#REF!</v>
      </c>
      <c r="T39" s="21" t="e">
        <f t="shared" si="9"/>
        <v>#REF!</v>
      </c>
      <c r="U39" s="21" t="e">
        <f t="shared" si="9"/>
        <v>#REF!</v>
      </c>
      <c r="V39" s="21" t="e">
        <f t="shared" si="9"/>
        <v>#REF!</v>
      </c>
      <c r="W39" s="21" t="e">
        <f t="shared" si="9"/>
        <v>#REF!</v>
      </c>
      <c r="X39" s="21" t="e">
        <f t="shared" si="9"/>
        <v>#REF!</v>
      </c>
      <c r="Y39" s="11" t="s">
        <v>173</v>
      </c>
      <c r="Z39" s="21" t="e">
        <f>ROUND(AVERAGE(D39:X39),1)</f>
        <v>#REF!</v>
      </c>
      <c r="AA39" s="11" t="s">
        <v>173</v>
      </c>
    </row>
    <row r="40" spans="1:27" ht="12" customHeight="1" x14ac:dyDescent="0.25">
      <c r="A40" s="11" t="s">
        <v>173</v>
      </c>
      <c r="B40" s="4" t="s">
        <v>170</v>
      </c>
      <c r="C40" s="11" t="s">
        <v>173</v>
      </c>
      <c r="D40" s="19" t="e">
        <f t="shared" ref="D40:X40" si="10">IF(AND(D39&gt;=10,D35&gt;=1,D36&gt;=1,D37&gt;=1),"YES","NO")</f>
        <v>#REF!</v>
      </c>
      <c r="E40" s="19" t="e">
        <f t="shared" si="10"/>
        <v>#REF!</v>
      </c>
      <c r="F40" s="19" t="e">
        <f t="shared" si="10"/>
        <v>#REF!</v>
      </c>
      <c r="G40" s="19" t="e">
        <f t="shared" si="10"/>
        <v>#REF!</v>
      </c>
      <c r="H40" s="19" t="e">
        <f t="shared" si="10"/>
        <v>#REF!</v>
      </c>
      <c r="I40" s="19" t="e">
        <f t="shared" si="10"/>
        <v>#REF!</v>
      </c>
      <c r="J40" s="19" t="e">
        <f t="shared" si="10"/>
        <v>#REF!</v>
      </c>
      <c r="K40" s="19" t="e">
        <f t="shared" si="10"/>
        <v>#REF!</v>
      </c>
      <c r="L40" s="19" t="e">
        <f t="shared" si="10"/>
        <v>#REF!</v>
      </c>
      <c r="M40" s="19" t="e">
        <f t="shared" si="10"/>
        <v>#REF!</v>
      </c>
      <c r="N40" s="19" t="e">
        <f t="shared" si="10"/>
        <v>#REF!</v>
      </c>
      <c r="O40" s="19" t="e">
        <f t="shared" si="10"/>
        <v>#REF!</v>
      </c>
      <c r="P40" s="19" t="e">
        <f t="shared" si="10"/>
        <v>#REF!</v>
      </c>
      <c r="Q40" s="19" t="e">
        <f t="shared" si="10"/>
        <v>#REF!</v>
      </c>
      <c r="R40" s="19" t="e">
        <f t="shared" si="10"/>
        <v>#REF!</v>
      </c>
      <c r="S40" s="19" t="e">
        <f t="shared" si="10"/>
        <v>#REF!</v>
      </c>
      <c r="T40" s="19" t="e">
        <f t="shared" si="10"/>
        <v>#REF!</v>
      </c>
      <c r="U40" s="19" t="e">
        <f t="shared" si="10"/>
        <v>#REF!</v>
      </c>
      <c r="V40" s="19" t="e">
        <f t="shared" si="10"/>
        <v>#REF!</v>
      </c>
      <c r="W40" s="19" t="e">
        <f t="shared" si="10"/>
        <v>#REF!</v>
      </c>
      <c r="X40" s="19" t="e">
        <f t="shared" si="10"/>
        <v>#REF!</v>
      </c>
      <c r="Y40" s="11" t="s">
        <v>173</v>
      </c>
      <c r="AA40" s="11" t="s">
        <v>173</v>
      </c>
    </row>
    <row r="41" spans="1:27" ht="12" customHeight="1" x14ac:dyDescent="0.25">
      <c r="A41" s="11" t="s">
        <v>173</v>
      </c>
      <c r="C41" s="11" t="s">
        <v>173</v>
      </c>
      <c r="Y41" s="11" t="s">
        <v>173</v>
      </c>
      <c r="AA41" s="11" t="s">
        <v>173</v>
      </c>
    </row>
    <row r="42" spans="1:27" ht="12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</sheetData>
  <conditionalFormatting sqref="D39:D40">
    <cfRule type="expression" dxfId="125" priority="1">
      <formula>$D$39&lt;10</formula>
    </cfRule>
    <cfRule type="expression" dxfId="124" priority="2">
      <formula>AND($D$39&gt;=10, $D$39&lt;17.5)</formula>
    </cfRule>
    <cfRule type="expression" dxfId="123" priority="3">
      <formula>$D$39&gt;=17.5</formula>
    </cfRule>
  </conditionalFormatting>
  <conditionalFormatting sqref="E39:E40">
    <cfRule type="expression" dxfId="122" priority="4">
      <formula>$E$39&lt;10</formula>
    </cfRule>
    <cfRule type="expression" dxfId="121" priority="5">
      <formula>AND($E$39&gt;=10, $E$39&lt;17.5)</formula>
    </cfRule>
    <cfRule type="expression" dxfId="120" priority="6">
      <formula>$E$39&gt;=17.5</formula>
    </cfRule>
  </conditionalFormatting>
  <conditionalFormatting sqref="F39:F40">
    <cfRule type="expression" dxfId="119" priority="7">
      <formula>$F$39&lt;10</formula>
    </cfRule>
    <cfRule type="expression" dxfId="118" priority="8">
      <formula>AND($F$39&gt;=10, $F$39&lt;17.5)</formula>
    </cfRule>
    <cfRule type="expression" dxfId="117" priority="9">
      <formula>$F$39&gt;=17.5</formula>
    </cfRule>
  </conditionalFormatting>
  <conditionalFormatting sqref="G39:G40">
    <cfRule type="expression" dxfId="116" priority="10">
      <formula>$G$39&lt;10</formula>
    </cfRule>
    <cfRule type="expression" dxfId="115" priority="11">
      <formula>AND($G$39&gt;=10, $G$39&lt;17.5)</formula>
    </cfRule>
    <cfRule type="expression" dxfId="114" priority="12">
      <formula>$G$39&gt;=17.5</formula>
    </cfRule>
  </conditionalFormatting>
  <conditionalFormatting sqref="H39:H40">
    <cfRule type="expression" dxfId="113" priority="13">
      <formula>$H$39&lt;10</formula>
    </cfRule>
    <cfRule type="expression" dxfId="112" priority="14">
      <formula>AND($H$39&gt;=10, $H$39&lt;17.5)</formula>
    </cfRule>
    <cfRule type="expression" dxfId="111" priority="15">
      <formula>$H$39&gt;=17.5</formula>
    </cfRule>
  </conditionalFormatting>
  <conditionalFormatting sqref="I39:I40">
    <cfRule type="expression" dxfId="110" priority="16">
      <formula>$I$39&lt;10</formula>
    </cfRule>
    <cfRule type="expression" dxfId="109" priority="17">
      <formula>AND($I$39&gt;=10, $I$39&lt;17.5)</formula>
    </cfRule>
    <cfRule type="expression" dxfId="108" priority="18">
      <formula>$I$39&gt;=17.5</formula>
    </cfRule>
  </conditionalFormatting>
  <conditionalFormatting sqref="J39:J40">
    <cfRule type="expression" dxfId="107" priority="19">
      <formula>$J$39&lt;10</formula>
    </cfRule>
    <cfRule type="expression" dxfId="106" priority="20">
      <formula>AND($J$39&gt;=10, $J$39&lt;17.5)</formula>
    </cfRule>
    <cfRule type="expression" dxfId="105" priority="21">
      <formula>$J$39&gt;=17.5</formula>
    </cfRule>
  </conditionalFormatting>
  <conditionalFormatting sqref="K39:K40">
    <cfRule type="expression" dxfId="104" priority="22">
      <formula>$K$39&lt;10</formula>
    </cfRule>
    <cfRule type="expression" dxfId="103" priority="23">
      <formula>AND($K$39&gt;=10, $K$39&lt;17.5)</formula>
    </cfRule>
    <cfRule type="expression" dxfId="102" priority="24">
      <formula>$K$39&gt;=17.5</formula>
    </cfRule>
  </conditionalFormatting>
  <conditionalFormatting sqref="L39:L40">
    <cfRule type="expression" dxfId="101" priority="25">
      <formula>$L$39&lt;10</formula>
    </cfRule>
    <cfRule type="expression" dxfId="100" priority="26">
      <formula>AND($L$39&gt;=10, $L$39&lt;17.5)</formula>
    </cfRule>
    <cfRule type="expression" dxfId="99" priority="27">
      <formula>$L$39&gt;=17.5</formula>
    </cfRule>
  </conditionalFormatting>
  <conditionalFormatting sqref="M39:M40">
    <cfRule type="expression" dxfId="98" priority="28">
      <formula>$M$39&lt;10</formula>
    </cfRule>
    <cfRule type="expression" dxfId="97" priority="29">
      <formula>AND($M$39&gt;=10, $M$39&lt;17.5)</formula>
    </cfRule>
    <cfRule type="expression" dxfId="96" priority="30">
      <formula>$M$39&gt;=17.5</formula>
    </cfRule>
  </conditionalFormatting>
  <conditionalFormatting sqref="N39:N40">
    <cfRule type="expression" dxfId="95" priority="31">
      <formula>$N$39&lt;10</formula>
    </cfRule>
    <cfRule type="expression" dxfId="94" priority="32">
      <formula>AND($N$39&gt;=10, $N$39&lt;17.5)</formula>
    </cfRule>
    <cfRule type="expression" dxfId="93" priority="33">
      <formula>$N$39&gt;=17.5</formula>
    </cfRule>
  </conditionalFormatting>
  <conditionalFormatting sqref="O39:O40">
    <cfRule type="expression" dxfId="92" priority="34">
      <formula>$O$39&lt;10</formula>
    </cfRule>
    <cfRule type="expression" dxfId="91" priority="35">
      <formula>AND($O$39&gt;=10, $O$39&lt;17.5)</formula>
    </cfRule>
    <cfRule type="expression" dxfId="90" priority="36">
      <formula>$O$39&gt;=17.5</formula>
    </cfRule>
  </conditionalFormatting>
  <conditionalFormatting sqref="P39:P40">
    <cfRule type="expression" dxfId="89" priority="37">
      <formula>$P$39&lt;10</formula>
    </cfRule>
    <cfRule type="expression" dxfId="88" priority="38">
      <formula>AND($P$39&gt;=10, $P$39&lt;17.5)</formula>
    </cfRule>
    <cfRule type="expression" dxfId="87" priority="39">
      <formula>$P$39&gt;=17.5</formula>
    </cfRule>
  </conditionalFormatting>
  <conditionalFormatting sqref="Q39:Q40">
    <cfRule type="expression" dxfId="86" priority="40">
      <formula>$Q$39&lt;10</formula>
    </cfRule>
    <cfRule type="expression" dxfId="85" priority="41">
      <formula>AND($Q$39&gt;=10, $Q$39&lt;17.5)</formula>
    </cfRule>
    <cfRule type="expression" dxfId="84" priority="42">
      <formula>$Q$39&gt;=17.5</formula>
    </cfRule>
  </conditionalFormatting>
  <conditionalFormatting sqref="R39:R40">
    <cfRule type="expression" dxfId="83" priority="43">
      <formula>$R$39&lt;10</formula>
    </cfRule>
    <cfRule type="expression" dxfId="82" priority="44">
      <formula>AND($R$39&gt;=10, $R$39&lt;17.5)</formula>
    </cfRule>
    <cfRule type="expression" dxfId="81" priority="45">
      <formula>$R$39&gt;=17.5</formula>
    </cfRule>
  </conditionalFormatting>
  <conditionalFormatting sqref="S39:S40">
    <cfRule type="expression" dxfId="80" priority="46">
      <formula>$S$39&lt;10</formula>
    </cfRule>
    <cfRule type="expression" dxfId="79" priority="47">
      <formula>AND($S$39&gt;=10, $S$39&lt;17.5)</formula>
    </cfRule>
    <cfRule type="expression" dxfId="78" priority="48">
      <formula>$S$39&gt;=17.5</formula>
    </cfRule>
  </conditionalFormatting>
  <conditionalFormatting sqref="T39:T40">
    <cfRule type="expression" dxfId="77" priority="49">
      <formula>$T$39&lt;10</formula>
    </cfRule>
    <cfRule type="expression" dxfId="76" priority="50">
      <formula>AND($T$39&gt;=10, $T$39&lt;17.5)</formula>
    </cfRule>
    <cfRule type="expression" dxfId="75" priority="51">
      <formula>$T$39&gt;=17.5</formula>
    </cfRule>
  </conditionalFormatting>
  <conditionalFormatting sqref="U39:U40">
    <cfRule type="expression" dxfId="74" priority="52">
      <formula>$U$39&lt;10</formula>
    </cfRule>
    <cfRule type="expression" dxfId="73" priority="53">
      <formula>AND($U$39&gt;=10, $U$39&lt;17.5)</formula>
    </cfRule>
    <cfRule type="expression" dxfId="72" priority="54">
      <formula>$U$39&gt;=17.5</formula>
    </cfRule>
  </conditionalFormatting>
  <conditionalFormatting sqref="V39:V40">
    <cfRule type="expression" dxfId="71" priority="55">
      <formula>$V$39&lt;10</formula>
    </cfRule>
    <cfRule type="expression" dxfId="70" priority="56">
      <formula>AND($V$39&gt;=10, $V$39&lt;17.5)</formula>
    </cfRule>
    <cfRule type="expression" dxfId="69" priority="57">
      <formula>$V$39&gt;=17.5</formula>
    </cfRule>
  </conditionalFormatting>
  <conditionalFormatting sqref="W39:W40">
    <cfRule type="expression" dxfId="68" priority="58">
      <formula>$W$39&lt;10</formula>
    </cfRule>
    <cfRule type="expression" dxfId="67" priority="59">
      <formula>AND($W$39&gt;=10, $W$39&lt;17.5)</formula>
    </cfRule>
    <cfRule type="expression" dxfId="66" priority="60">
      <formula>$W$39&gt;=17.5</formula>
    </cfRule>
  </conditionalFormatting>
  <conditionalFormatting sqref="X39:X40">
    <cfRule type="expression" dxfId="65" priority="61">
      <formula>$X$39&lt;10</formula>
    </cfRule>
    <cfRule type="expression" dxfId="64" priority="62">
      <formula>AND($X$39&gt;=10, $X$39&lt;17.5)</formula>
    </cfRule>
    <cfRule type="expression" dxfId="63" priority="63">
      <formula>$X$39&gt;=17.5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ht="12" customHeight="1" x14ac:dyDescent="0.25">
      <c r="A1" s="11"/>
      <c r="B1" s="22" t="s">
        <v>200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2" customHeight="1" x14ac:dyDescent="0.25">
      <c r="A2" s="11" t="s">
        <v>173</v>
      </c>
      <c r="F2" s="11" t="s">
        <v>173</v>
      </c>
      <c r="AB2" s="11" t="s">
        <v>173</v>
      </c>
      <c r="AG2" s="11" t="s">
        <v>173</v>
      </c>
    </row>
    <row r="3" spans="1:33" ht="12" customHeight="1" x14ac:dyDescent="0.25">
      <c r="A3" s="11" t="s">
        <v>173</v>
      </c>
      <c r="B3" s="4" t="s">
        <v>11</v>
      </c>
      <c r="F3" s="11" t="s">
        <v>173</v>
      </c>
      <c r="AB3" s="11" t="s">
        <v>173</v>
      </c>
      <c r="AG3" s="11" t="s">
        <v>173</v>
      </c>
    </row>
    <row r="4" spans="1:33" ht="12" customHeight="1" x14ac:dyDescent="0.25">
      <c r="A4" s="11" t="s">
        <v>173</v>
      </c>
      <c r="B4" s="4" t="s">
        <v>12</v>
      </c>
      <c r="F4" s="11" t="s">
        <v>173</v>
      </c>
      <c r="AB4" s="11" t="s">
        <v>173</v>
      </c>
      <c r="AG4" s="11" t="s">
        <v>173</v>
      </c>
    </row>
    <row r="5" spans="1:33" ht="12" customHeight="1" x14ac:dyDescent="0.25">
      <c r="A5" s="11" t="s">
        <v>173</v>
      </c>
      <c r="B5" s="4" t="s">
        <v>13</v>
      </c>
      <c r="F5" s="11" t="s">
        <v>173</v>
      </c>
      <c r="AB5" s="11" t="s">
        <v>173</v>
      </c>
      <c r="AG5" s="11" t="s">
        <v>173</v>
      </c>
    </row>
    <row r="6" spans="1:33" ht="12" customHeight="1" x14ac:dyDescent="0.25">
      <c r="A6" s="11" t="s">
        <v>173</v>
      </c>
      <c r="F6" s="11" t="s">
        <v>173</v>
      </c>
      <c r="AB6" s="11" t="s">
        <v>173</v>
      </c>
      <c r="AG6" s="11" t="s">
        <v>173</v>
      </c>
    </row>
    <row r="7" spans="1:33" ht="12" customHeight="1" x14ac:dyDescent="0.25">
      <c r="A7" s="11" t="s">
        <v>173</v>
      </c>
      <c r="B7" s="4" t="s">
        <v>14</v>
      </c>
      <c r="F7" s="11"/>
      <c r="AB7" s="11" t="s">
        <v>173</v>
      </c>
      <c r="AG7" s="11" t="s">
        <v>173</v>
      </c>
    </row>
    <row r="8" spans="1:33" ht="12" customHeight="1" x14ac:dyDescent="0.25">
      <c r="A8" s="11" t="s">
        <v>173</v>
      </c>
      <c r="B8" s="4" t="s">
        <v>15</v>
      </c>
      <c r="F8" s="11"/>
      <c r="AB8" s="11" t="s">
        <v>173</v>
      </c>
      <c r="AG8" s="11" t="s">
        <v>173</v>
      </c>
    </row>
    <row r="9" spans="1:33" ht="12" customHeight="1" x14ac:dyDescent="0.25">
      <c r="A9" s="11" t="s">
        <v>173</v>
      </c>
      <c r="B9" s="4" t="s">
        <v>16</v>
      </c>
      <c r="F9" s="11"/>
      <c r="AB9" s="11" t="s">
        <v>173</v>
      </c>
      <c r="AG9" s="11" t="s">
        <v>173</v>
      </c>
    </row>
    <row r="10" spans="1:33" ht="12" customHeight="1" x14ac:dyDescent="0.25">
      <c r="A10" s="11" t="s">
        <v>173</v>
      </c>
      <c r="F10" s="11" t="s">
        <v>173</v>
      </c>
      <c r="AB10" s="11" t="s">
        <v>173</v>
      </c>
      <c r="AG10" s="11" t="s">
        <v>173</v>
      </c>
    </row>
    <row r="11" spans="1:33" ht="12" customHeight="1" x14ac:dyDescent="0.25">
      <c r="A11" s="11" t="s">
        <v>173</v>
      </c>
      <c r="B11" s="3" t="s">
        <v>17</v>
      </c>
      <c r="C11" s="2" t="s">
        <v>18</v>
      </c>
      <c r="D11" s="2" t="s">
        <v>19</v>
      </c>
      <c r="E11" s="2" t="s">
        <v>20</v>
      </c>
      <c r="F11" s="11" t="s">
        <v>173</v>
      </c>
      <c r="G11" s="3" t="s">
        <v>21</v>
      </c>
      <c r="H11" s="3" t="s">
        <v>22</v>
      </c>
      <c r="I11" s="3" t="s">
        <v>23</v>
      </c>
      <c r="J11" s="3" t="s">
        <v>24</v>
      </c>
      <c r="K11" s="3" t="s">
        <v>25</v>
      </c>
      <c r="L11" s="3" t="s">
        <v>26</v>
      </c>
      <c r="M11" s="3" t="s">
        <v>27</v>
      </c>
      <c r="N11" s="3" t="s">
        <v>28</v>
      </c>
      <c r="O11" s="3" t="s">
        <v>29</v>
      </c>
      <c r="P11" s="3" t="s">
        <v>30</v>
      </c>
      <c r="Q11" s="3" t="s">
        <v>31</v>
      </c>
      <c r="R11" s="3" t="s">
        <v>32</v>
      </c>
      <c r="S11" s="3" t="s">
        <v>33</v>
      </c>
      <c r="T11" s="3" t="s">
        <v>34</v>
      </c>
      <c r="U11" s="3" t="s">
        <v>35</v>
      </c>
      <c r="V11" s="3" t="s">
        <v>36</v>
      </c>
      <c r="W11" s="3" t="s">
        <v>37</v>
      </c>
      <c r="X11" s="3" t="s">
        <v>38</v>
      </c>
      <c r="Y11" s="3" t="s">
        <v>39</v>
      </c>
      <c r="Z11" s="3" t="s">
        <v>40</v>
      </c>
      <c r="AA11" s="3" t="s">
        <v>41</v>
      </c>
      <c r="AB11" s="11" t="s">
        <v>173</v>
      </c>
      <c r="AG11" s="11" t="s">
        <v>173</v>
      </c>
    </row>
    <row r="12" spans="1:33" ht="12" customHeight="1" x14ac:dyDescent="0.25">
      <c r="A12" s="11" t="s">
        <v>173</v>
      </c>
      <c r="B12" s="3" t="s">
        <v>42</v>
      </c>
      <c r="F12" s="11" t="s">
        <v>173</v>
      </c>
      <c r="G12" s="3" t="s">
        <v>43</v>
      </c>
      <c r="H12" s="3" t="s">
        <v>44</v>
      </c>
      <c r="I12" s="3" t="s">
        <v>45</v>
      </c>
      <c r="J12" s="3" t="s">
        <v>46</v>
      </c>
      <c r="K12" s="3" t="s">
        <v>47</v>
      </c>
      <c r="L12" s="3" t="s">
        <v>48</v>
      </c>
      <c r="M12" s="3" t="s">
        <v>49</v>
      </c>
      <c r="N12" s="3" t="s">
        <v>50</v>
      </c>
      <c r="O12" s="3" t="s">
        <v>51</v>
      </c>
      <c r="P12" s="3" t="s">
        <v>52</v>
      </c>
      <c r="Q12" s="3" t="s">
        <v>53</v>
      </c>
      <c r="R12" s="3" t="s">
        <v>54</v>
      </c>
      <c r="S12" s="3" t="s">
        <v>55</v>
      </c>
      <c r="T12" s="3" t="s">
        <v>56</v>
      </c>
      <c r="U12" s="3" t="s">
        <v>57</v>
      </c>
      <c r="V12" s="3" t="s">
        <v>58</v>
      </c>
      <c r="W12" s="3" t="s">
        <v>59</v>
      </c>
      <c r="X12" s="3" t="s">
        <v>60</v>
      </c>
      <c r="Y12" s="3" t="s">
        <v>61</v>
      </c>
      <c r="Z12" s="3" t="s">
        <v>62</v>
      </c>
      <c r="AA12" s="3" t="s">
        <v>63</v>
      </c>
      <c r="AB12" s="11" t="s">
        <v>173</v>
      </c>
      <c r="AC12" s="3" t="s">
        <v>64</v>
      </c>
      <c r="AD12" s="3" t="s">
        <v>65</v>
      </c>
      <c r="AE12" s="3" t="s">
        <v>66</v>
      </c>
      <c r="AF12" s="3" t="s">
        <v>67</v>
      </c>
      <c r="AG12" s="11" t="s">
        <v>173</v>
      </c>
    </row>
    <row r="13" spans="1:33" ht="12" customHeight="1" x14ac:dyDescent="0.25">
      <c r="A13" s="11"/>
      <c r="B13" s="3" t="s">
        <v>68</v>
      </c>
      <c r="F13" s="11" t="s">
        <v>173</v>
      </c>
      <c r="G13" s="3" t="s">
        <v>188</v>
      </c>
      <c r="H13" s="3" t="s">
        <v>189</v>
      </c>
      <c r="I13" s="3" t="s">
        <v>190</v>
      </c>
      <c r="J13" s="3" t="s">
        <v>191</v>
      </c>
      <c r="K13" s="3" t="s">
        <v>190</v>
      </c>
      <c r="L13" s="3" t="s">
        <v>190</v>
      </c>
      <c r="M13" s="3" t="s">
        <v>190</v>
      </c>
      <c r="N13" s="3" t="s">
        <v>192</v>
      </c>
      <c r="O13" s="3" t="s">
        <v>193</v>
      </c>
      <c r="P13" s="3" t="s">
        <v>194</v>
      </c>
      <c r="Q13" s="3" t="s">
        <v>190</v>
      </c>
      <c r="R13" s="3" t="s">
        <v>195</v>
      </c>
      <c r="S13" s="3" t="s">
        <v>196</v>
      </c>
      <c r="T13" s="3" t="s">
        <v>197</v>
      </c>
      <c r="U13" s="3" t="s">
        <v>69</v>
      </c>
      <c r="V13" s="3" t="s">
        <v>198</v>
      </c>
      <c r="W13" s="3" t="s">
        <v>70</v>
      </c>
      <c r="X13" s="3" t="s">
        <v>60</v>
      </c>
      <c r="Y13" s="3" t="s">
        <v>71</v>
      </c>
      <c r="Z13" s="3" t="s">
        <v>190</v>
      </c>
      <c r="AA13" s="3" t="s">
        <v>199</v>
      </c>
      <c r="AB13" s="11" t="s">
        <v>173</v>
      </c>
      <c r="AG13" s="11" t="s">
        <v>173</v>
      </c>
    </row>
    <row r="14" spans="1:33" ht="12" customHeight="1" x14ac:dyDescent="0.25">
      <c r="A14" s="11" t="s">
        <v>173</v>
      </c>
      <c r="B14" s="3" t="s">
        <v>72</v>
      </c>
      <c r="F14" s="11" t="s">
        <v>173</v>
      </c>
      <c r="G14" s="3" t="s">
        <v>73</v>
      </c>
      <c r="H14" s="3" t="s">
        <v>74</v>
      </c>
      <c r="I14" s="3" t="s">
        <v>75</v>
      </c>
      <c r="J14" s="3" t="s">
        <v>76</v>
      </c>
      <c r="K14" s="3" t="s">
        <v>77</v>
      </c>
      <c r="L14" s="3" t="s">
        <v>78</v>
      </c>
      <c r="M14" s="3" t="s">
        <v>79</v>
      </c>
      <c r="N14" s="3" t="s">
        <v>80</v>
      </c>
      <c r="O14" s="3" t="s">
        <v>81</v>
      </c>
      <c r="P14" s="3" t="s">
        <v>82</v>
      </c>
      <c r="Q14" s="3" t="s">
        <v>83</v>
      </c>
      <c r="R14" s="3" t="s">
        <v>84</v>
      </c>
      <c r="S14" s="3" t="s">
        <v>85</v>
      </c>
      <c r="T14" s="3" t="s">
        <v>86</v>
      </c>
      <c r="U14" s="3" t="s">
        <v>87</v>
      </c>
      <c r="V14" s="3" t="s">
        <v>88</v>
      </c>
      <c r="W14" s="3" t="s">
        <v>89</v>
      </c>
      <c r="X14" s="3" t="s">
        <v>90</v>
      </c>
      <c r="Y14" s="3" t="s">
        <v>91</v>
      </c>
      <c r="Z14" s="3" t="s">
        <v>92</v>
      </c>
      <c r="AA14" s="3" t="s">
        <v>93</v>
      </c>
      <c r="AB14" s="11" t="s">
        <v>173</v>
      </c>
      <c r="AG14" s="11" t="s">
        <v>173</v>
      </c>
    </row>
    <row r="15" spans="1:33" ht="12" customHeight="1" x14ac:dyDescent="0.25">
      <c r="A15" s="11" t="s">
        <v>173</v>
      </c>
      <c r="B15" s="3" t="s">
        <v>94</v>
      </c>
      <c r="F15" s="11" t="s">
        <v>173</v>
      </c>
      <c r="G15" s="3" t="s">
        <v>95</v>
      </c>
      <c r="H15" s="3" t="s">
        <v>96</v>
      </c>
      <c r="I15" s="3" t="s">
        <v>96</v>
      </c>
      <c r="J15" s="3" t="s">
        <v>97</v>
      </c>
      <c r="K15" s="3" t="s">
        <v>98</v>
      </c>
      <c r="L15" s="3" t="s">
        <v>99</v>
      </c>
      <c r="M15" s="3" t="s">
        <v>100</v>
      </c>
      <c r="N15" s="3" t="s">
        <v>101</v>
      </c>
      <c r="O15" s="3" t="s">
        <v>102</v>
      </c>
      <c r="P15" s="3" t="s">
        <v>103</v>
      </c>
      <c r="Q15" s="3" t="s">
        <v>104</v>
      </c>
      <c r="R15" s="3" t="s">
        <v>105</v>
      </c>
      <c r="S15" s="3" t="s">
        <v>106</v>
      </c>
      <c r="T15" s="3" t="s">
        <v>107</v>
      </c>
      <c r="U15" s="3" t="s">
        <v>108</v>
      </c>
      <c r="V15" s="3" t="s">
        <v>109</v>
      </c>
      <c r="W15" s="3" t="s">
        <v>110</v>
      </c>
      <c r="X15" s="3" t="s">
        <v>111</v>
      </c>
      <c r="Y15" s="3" t="s">
        <v>112</v>
      </c>
      <c r="Z15" s="3" t="s">
        <v>113</v>
      </c>
      <c r="AA15" s="3" t="s">
        <v>114</v>
      </c>
      <c r="AB15" s="11" t="s">
        <v>173</v>
      </c>
      <c r="AG15" s="11" t="s">
        <v>173</v>
      </c>
    </row>
    <row r="16" spans="1:33" ht="12" customHeight="1" x14ac:dyDescent="0.25">
      <c r="A16" s="11" t="s">
        <v>173</v>
      </c>
      <c r="F16" s="11" t="s">
        <v>173</v>
      </c>
      <c r="AB16" s="11" t="s">
        <v>173</v>
      </c>
      <c r="AG16" s="11" t="s">
        <v>173</v>
      </c>
    </row>
    <row r="17" spans="1:33" ht="12" customHeight="1" x14ac:dyDescent="0.25">
      <c r="A17" s="11" t="s">
        <v>173</v>
      </c>
      <c r="B17" s="3" t="s">
        <v>115</v>
      </c>
      <c r="C17" s="12" t="s">
        <v>116</v>
      </c>
      <c r="F17" s="11" t="s">
        <v>173</v>
      </c>
      <c r="G17" s="3" t="s">
        <v>117</v>
      </c>
      <c r="H17" s="3" t="s">
        <v>118</v>
      </c>
      <c r="I17" s="3" t="s">
        <v>119</v>
      </c>
      <c r="J17" s="3" t="s">
        <v>120</v>
      </c>
      <c r="K17" s="3" t="s">
        <v>121</v>
      </c>
      <c r="L17" s="3" t="s">
        <v>122</v>
      </c>
      <c r="M17" s="3" t="s">
        <v>123</v>
      </c>
      <c r="N17" s="3" t="s">
        <v>124</v>
      </c>
      <c r="O17" s="3" t="s">
        <v>125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132</v>
      </c>
      <c r="W17" s="3" t="s">
        <v>133</v>
      </c>
      <c r="X17" s="3" t="s">
        <v>134</v>
      </c>
      <c r="Y17" s="3" t="s">
        <v>135</v>
      </c>
      <c r="Z17" s="3" t="s">
        <v>136</v>
      </c>
      <c r="AA17" s="3" t="s">
        <v>137</v>
      </c>
      <c r="AB17" s="11" t="s">
        <v>173</v>
      </c>
      <c r="AG17" s="11" t="s">
        <v>173</v>
      </c>
    </row>
    <row r="18" spans="1:33" ht="12" customHeight="1" x14ac:dyDescent="0.25">
      <c r="A18" s="11" t="s">
        <v>173</v>
      </c>
      <c r="B18" s="3" t="s">
        <v>138</v>
      </c>
      <c r="C18" s="12" t="s">
        <v>139</v>
      </c>
      <c r="F18" s="11" t="s">
        <v>173</v>
      </c>
      <c r="G18" s="3" t="s">
        <v>140</v>
      </c>
      <c r="H18" s="3" t="s">
        <v>141</v>
      </c>
      <c r="I18" s="3" t="s">
        <v>142</v>
      </c>
      <c r="J18" s="3" t="s">
        <v>143</v>
      </c>
      <c r="K18" s="3" t="s">
        <v>144</v>
      </c>
      <c r="L18" s="3" t="s">
        <v>122</v>
      </c>
      <c r="M18" s="3" t="s">
        <v>123</v>
      </c>
      <c r="N18" s="3" t="s">
        <v>124</v>
      </c>
      <c r="O18" s="3" t="s">
        <v>145</v>
      </c>
      <c r="P18" s="3" t="s">
        <v>146</v>
      </c>
      <c r="Q18" s="3" t="s">
        <v>147</v>
      </c>
      <c r="R18" s="3" t="s">
        <v>148</v>
      </c>
      <c r="S18" s="3" t="s">
        <v>129</v>
      </c>
      <c r="T18" s="3" t="s">
        <v>149</v>
      </c>
      <c r="U18" s="3" t="s">
        <v>131</v>
      </c>
      <c r="V18" s="3" t="s">
        <v>132</v>
      </c>
      <c r="W18" s="3" t="s">
        <v>150</v>
      </c>
      <c r="X18" s="3" t="s">
        <v>151</v>
      </c>
      <c r="Y18" s="3" t="s">
        <v>135</v>
      </c>
      <c r="Z18" s="3" t="s">
        <v>136</v>
      </c>
      <c r="AA18" s="3" t="s">
        <v>137</v>
      </c>
      <c r="AB18" s="11" t="s">
        <v>173</v>
      </c>
      <c r="AG18" s="11" t="s">
        <v>173</v>
      </c>
    </row>
    <row r="19" spans="1:33" ht="12" customHeight="1" x14ac:dyDescent="0.25">
      <c r="A19" s="11" t="s">
        <v>173</v>
      </c>
      <c r="F19" s="11" t="s">
        <v>173</v>
      </c>
      <c r="AB19" s="11" t="s">
        <v>173</v>
      </c>
      <c r="AG19" s="11" t="s">
        <v>173</v>
      </c>
    </row>
    <row r="20" spans="1:33" ht="12" customHeight="1" x14ac:dyDescent="0.25">
      <c r="A20" s="11"/>
      <c r="B20" s="13" t="s">
        <v>152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ht="12" customHeight="1" x14ac:dyDescent="0.25">
      <c r="A21" s="11" t="s">
        <v>173</v>
      </c>
      <c r="F21" s="11" t="s">
        <v>173</v>
      </c>
      <c r="AB21" s="11" t="s">
        <v>173</v>
      </c>
      <c r="AG21" s="11" t="s">
        <v>173</v>
      </c>
    </row>
    <row r="22" spans="1:33" ht="12" customHeight="1" x14ac:dyDescent="0.25">
      <c r="A22" s="11" t="s">
        <v>173</v>
      </c>
      <c r="B22" s="3" t="s">
        <v>153</v>
      </c>
      <c r="C22" s="12" t="s">
        <v>116</v>
      </c>
      <c r="D22" s="14">
        <v>303</v>
      </c>
      <c r="E22" s="16">
        <v>0.99669966996699666</v>
      </c>
      <c r="F22" s="11" t="s">
        <v>173</v>
      </c>
      <c r="G22" s="15">
        <v>1</v>
      </c>
      <c r="H22" s="15">
        <v>1</v>
      </c>
      <c r="I22" s="15">
        <v>1</v>
      </c>
      <c r="J22" s="15">
        <v>0.99315068493150682</v>
      </c>
      <c r="K22" s="15">
        <v>1</v>
      </c>
      <c r="L22" s="15">
        <v>1</v>
      </c>
      <c r="M22" s="15">
        <v>0.98630136986301364</v>
      </c>
      <c r="N22" s="15">
        <v>0.99315068493150682</v>
      </c>
      <c r="O22" s="15">
        <v>1</v>
      </c>
      <c r="P22" s="15">
        <v>1</v>
      </c>
      <c r="Q22" s="15">
        <v>1</v>
      </c>
      <c r="R22" s="15">
        <v>0.98630136986301364</v>
      </c>
      <c r="S22" s="15">
        <v>0.99315068493150682</v>
      </c>
      <c r="T22" s="15">
        <v>1</v>
      </c>
      <c r="U22" s="15">
        <v>0.95205479452054798</v>
      </c>
      <c r="V22" s="15">
        <v>1</v>
      </c>
      <c r="W22" s="15">
        <v>1</v>
      </c>
      <c r="X22" s="15">
        <v>1</v>
      </c>
      <c r="Y22" s="15">
        <v>0.99315068493150682</v>
      </c>
      <c r="Z22" s="15">
        <v>1</v>
      </c>
      <c r="AA22" s="15">
        <v>0.99315068493150682</v>
      </c>
      <c r="AB22" s="11" t="s">
        <v>173</v>
      </c>
      <c r="AC22" s="15">
        <v>0.95205479452054798</v>
      </c>
      <c r="AD22" s="15">
        <v>1</v>
      </c>
      <c r="AE22" s="15">
        <v>0.99315068493150682</v>
      </c>
      <c r="AF22" s="15">
        <v>1</v>
      </c>
      <c r="AG22" s="11" t="s">
        <v>173</v>
      </c>
    </row>
    <row r="23" spans="1:33" ht="12" customHeight="1" x14ac:dyDescent="0.25">
      <c r="A23" s="11" t="s">
        <v>173</v>
      </c>
      <c r="B23" s="3" t="s">
        <v>153</v>
      </c>
      <c r="C23" s="12" t="s">
        <v>139</v>
      </c>
      <c r="D23" s="14" t="s">
        <v>10</v>
      </c>
      <c r="F23" s="11" t="s">
        <v>173</v>
      </c>
      <c r="G23" s="15">
        <v>1</v>
      </c>
      <c r="H23" s="15">
        <v>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0.95541401273885351</v>
      </c>
      <c r="V23" s="15">
        <v>1</v>
      </c>
      <c r="W23" s="15">
        <v>1</v>
      </c>
      <c r="X23" s="15">
        <v>1</v>
      </c>
      <c r="Y23" s="15">
        <v>1</v>
      </c>
      <c r="Z23" s="15">
        <v>1</v>
      </c>
      <c r="AA23" s="15">
        <v>1</v>
      </c>
      <c r="AB23" s="11" t="s">
        <v>173</v>
      </c>
      <c r="AC23" s="15">
        <v>0.95541401273885351</v>
      </c>
      <c r="AD23" s="15">
        <v>1</v>
      </c>
      <c r="AE23" s="15">
        <v>1</v>
      </c>
      <c r="AF23" s="15">
        <v>1</v>
      </c>
      <c r="AG23" s="11" t="s">
        <v>173</v>
      </c>
    </row>
    <row r="24" spans="1:33" ht="12" customHeight="1" x14ac:dyDescent="0.25">
      <c r="A24" s="11" t="s">
        <v>173</v>
      </c>
      <c r="F24" s="11" t="s">
        <v>173</v>
      </c>
      <c r="AB24" s="11" t="s">
        <v>173</v>
      </c>
      <c r="AG24" s="11" t="s">
        <v>173</v>
      </c>
    </row>
    <row r="25" spans="1:33" ht="12" customHeight="1" x14ac:dyDescent="0.25">
      <c r="A25" s="11" t="s">
        <v>173</v>
      </c>
      <c r="B25" s="3" t="s">
        <v>154</v>
      </c>
      <c r="C25" s="12" t="s">
        <v>116</v>
      </c>
      <c r="D25" s="14">
        <v>18402</v>
      </c>
      <c r="E25" s="16">
        <v>0.99983697424193019</v>
      </c>
      <c r="F25" s="11" t="s">
        <v>173</v>
      </c>
      <c r="G25" s="15">
        <v>0.99989410145081015</v>
      </c>
      <c r="H25" s="15">
        <v>0.99989410145081015</v>
      </c>
      <c r="I25" s="15">
        <v>0.99989410145081015</v>
      </c>
      <c r="J25" s="15">
        <v>0.99968230435243033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0.99947050725405062</v>
      </c>
      <c r="Q25" s="15">
        <v>1</v>
      </c>
      <c r="R25" s="15">
        <v>0.99883511595891139</v>
      </c>
      <c r="S25" s="15">
        <v>1</v>
      </c>
      <c r="T25" s="15">
        <v>1</v>
      </c>
      <c r="U25" s="15">
        <v>0.99989410145081015</v>
      </c>
      <c r="V25" s="15">
        <v>1</v>
      </c>
      <c r="W25" s="15">
        <v>1</v>
      </c>
      <c r="X25" s="15">
        <v>1</v>
      </c>
      <c r="Y25" s="15">
        <v>0.99957640580324048</v>
      </c>
      <c r="Z25" s="15">
        <v>1</v>
      </c>
      <c r="AA25" s="15">
        <v>1</v>
      </c>
      <c r="AB25" s="11" t="s">
        <v>173</v>
      </c>
      <c r="AC25" s="15">
        <v>0.99883511595891139</v>
      </c>
      <c r="AD25" s="15">
        <v>1</v>
      </c>
      <c r="AE25" s="15">
        <v>0.99989410145081015</v>
      </c>
      <c r="AF25" s="15">
        <v>1</v>
      </c>
      <c r="AG25" s="11" t="s">
        <v>173</v>
      </c>
    </row>
    <row r="26" spans="1:33" ht="12" customHeight="1" x14ac:dyDescent="0.25">
      <c r="A26" s="11" t="s">
        <v>173</v>
      </c>
      <c r="B26" s="3" t="s">
        <v>154</v>
      </c>
      <c r="C26" s="12" t="s">
        <v>139</v>
      </c>
      <c r="D26" s="14" t="s">
        <v>10</v>
      </c>
      <c r="F26" s="11" t="s">
        <v>173</v>
      </c>
      <c r="G26" s="15">
        <v>0.99988838039959815</v>
      </c>
      <c r="H26" s="15">
        <v>0.99933028239758903</v>
      </c>
      <c r="I26" s="15">
        <v>0.99921866279718718</v>
      </c>
      <c r="J26" s="15">
        <v>0.99966514119879446</v>
      </c>
      <c r="K26" s="15">
        <v>1</v>
      </c>
      <c r="L26" s="15">
        <v>0.99988838039959815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0.99944190199799088</v>
      </c>
      <c r="S26" s="15">
        <v>1</v>
      </c>
      <c r="T26" s="15">
        <v>1</v>
      </c>
      <c r="U26" s="15">
        <v>1</v>
      </c>
      <c r="V26" s="15">
        <v>1</v>
      </c>
      <c r="W26" s="15">
        <v>1</v>
      </c>
      <c r="X26" s="15">
        <v>0.99977676079919631</v>
      </c>
      <c r="Y26" s="15">
        <v>0.99966514119879446</v>
      </c>
      <c r="Z26" s="15">
        <v>0.99955352159839272</v>
      </c>
      <c r="AA26" s="15">
        <v>1</v>
      </c>
      <c r="AB26" s="11" t="s">
        <v>173</v>
      </c>
      <c r="AC26" s="15">
        <v>0.99921866279718718</v>
      </c>
      <c r="AD26" s="15">
        <v>1</v>
      </c>
      <c r="AE26" s="15">
        <v>0.99977676079919631</v>
      </c>
      <c r="AF26" s="15">
        <v>1</v>
      </c>
      <c r="AG26" s="11" t="s">
        <v>173</v>
      </c>
    </row>
    <row r="27" spans="1:33" ht="12" customHeight="1" x14ac:dyDescent="0.25">
      <c r="A27" s="11" t="s">
        <v>173</v>
      </c>
      <c r="F27" s="11" t="s">
        <v>173</v>
      </c>
      <c r="AB27" s="11" t="s">
        <v>173</v>
      </c>
      <c r="AG27" s="11" t="s">
        <v>173</v>
      </c>
    </row>
    <row r="28" spans="1:33" ht="12" customHeight="1" x14ac:dyDescent="0.25">
      <c r="A28" s="11"/>
      <c r="B28" s="13" t="s">
        <v>155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12" customHeight="1" x14ac:dyDescent="0.25">
      <c r="A29" s="11" t="s">
        <v>173</v>
      </c>
      <c r="F29" s="11" t="s">
        <v>173</v>
      </c>
      <c r="AB29" s="11" t="s">
        <v>173</v>
      </c>
      <c r="AG29" s="11" t="s">
        <v>173</v>
      </c>
    </row>
    <row r="30" spans="1:33" ht="12" customHeight="1" x14ac:dyDescent="0.25">
      <c r="A30" s="11" t="s">
        <v>173</v>
      </c>
      <c r="B30" s="3" t="s">
        <v>156</v>
      </c>
      <c r="D30" s="14">
        <v>50</v>
      </c>
      <c r="E30" s="17">
        <v>0.14476034011570715</v>
      </c>
      <c r="F30" s="11" t="s">
        <v>173</v>
      </c>
      <c r="G30" s="18">
        <v>3.3225034752529581E-2</v>
      </c>
      <c r="H30" s="18">
        <v>0.20839664220519616</v>
      </c>
      <c r="I30" s="18">
        <v>0.24324076768068603</v>
      </c>
      <c r="J30" s="18">
        <v>0.50238957316350374</v>
      </c>
      <c r="K30" s="18">
        <v>6.2842810806150728E-2</v>
      </c>
      <c r="L30" s="18">
        <v>8.3298311404217618E-2</v>
      </c>
      <c r="M30" s="18">
        <v>9.8468194700373823E-2</v>
      </c>
      <c r="N30" s="18">
        <v>5.3160594402956951E-2</v>
      </c>
      <c r="O30" s="18">
        <v>0.23064095518270689</v>
      </c>
      <c r="P30" s="18">
        <v>0.13669597732734173</v>
      </c>
      <c r="Q30" s="18">
        <v>0.16416663972672096</v>
      </c>
      <c r="R30" s="18">
        <v>0.17688498798478425</v>
      </c>
      <c r="S30" s="18">
        <v>0.15870052479013785</v>
      </c>
      <c r="T30" s="18">
        <v>4.9192340434702775E-2</v>
      </c>
      <c r="U30" s="18">
        <v>5.5738747184775894E-2</v>
      </c>
      <c r="V30" s="18">
        <v>0.25036907725298763</v>
      </c>
      <c r="W30" s="18">
        <v>0.14201026789456628</v>
      </c>
      <c r="X30" s="18">
        <v>5.6757077123675836E-2</v>
      </c>
      <c r="Y30" s="18">
        <v>3.8992877078416921E-2</v>
      </c>
      <c r="Z30" s="18">
        <v>0.22178579510555041</v>
      </c>
      <c r="AA30" s="18">
        <v>7.3009946227868605E-2</v>
      </c>
      <c r="AB30" s="11" t="s">
        <v>173</v>
      </c>
      <c r="AC30" s="18">
        <v>3.3225034752529581E-2</v>
      </c>
      <c r="AD30" s="18">
        <v>0.50238957316350374</v>
      </c>
      <c r="AE30" s="18">
        <v>0.14000000000000001</v>
      </c>
      <c r="AF30" s="18">
        <v>0.14000000000000001</v>
      </c>
      <c r="AG30" s="11" t="s">
        <v>173</v>
      </c>
    </row>
    <row r="31" spans="1:33" ht="12" customHeight="1" x14ac:dyDescent="0.25">
      <c r="A31" s="11" t="s">
        <v>173</v>
      </c>
      <c r="B31" s="3" t="s">
        <v>157</v>
      </c>
      <c r="D31" s="14">
        <v>50</v>
      </c>
      <c r="E31" s="17">
        <v>0.14030578078225228</v>
      </c>
      <c r="F31" s="11" t="s">
        <v>173</v>
      </c>
      <c r="G31" s="18">
        <v>5.8783656024459452E-2</v>
      </c>
      <c r="H31" s="18">
        <v>0.17698600423119615</v>
      </c>
      <c r="I31" s="18">
        <v>0.19656152893874057</v>
      </c>
      <c r="J31" s="18">
        <v>0.36892746674087307</v>
      </c>
      <c r="K31" s="18">
        <v>8.0175098733851868E-2</v>
      </c>
      <c r="L31" s="18">
        <v>6.736377939271998E-2</v>
      </c>
      <c r="M31" s="18">
        <v>0.13936546330882371</v>
      </c>
      <c r="N31" s="18">
        <v>4.7749010877669695E-2</v>
      </c>
      <c r="O31" s="18">
        <v>0.13371792264688787</v>
      </c>
      <c r="P31" s="18">
        <v>0.13564086921466001</v>
      </c>
      <c r="Q31" s="18">
        <v>0.23904473437293761</v>
      </c>
      <c r="R31" s="18">
        <v>0.12516634022954065</v>
      </c>
      <c r="S31" s="18">
        <v>0.16929421796010691</v>
      </c>
      <c r="T31" s="18">
        <v>4.3075430165644635E-2</v>
      </c>
      <c r="U31" s="18">
        <v>8.8541164970263875E-2</v>
      </c>
      <c r="V31" s="18">
        <v>0.22881280347057964</v>
      </c>
      <c r="W31" s="18">
        <v>0.13246201733568541</v>
      </c>
      <c r="X31" s="18">
        <v>7.4381285698486455E-2</v>
      </c>
      <c r="Y31" s="18">
        <v>0.14946182469434421</v>
      </c>
      <c r="Z31" s="18">
        <v>0.22649028359002354</v>
      </c>
      <c r="AA31" s="18">
        <v>6.4420493829803194E-2</v>
      </c>
      <c r="AB31" s="11" t="s">
        <v>173</v>
      </c>
      <c r="AC31" s="18">
        <v>4.3075430165644635E-2</v>
      </c>
      <c r="AD31" s="18">
        <v>0.36892746674087307</v>
      </c>
      <c r="AE31" s="18">
        <v>0.14000000000000001</v>
      </c>
      <c r="AF31" s="18">
        <v>0.13</v>
      </c>
      <c r="AG31" s="11" t="s">
        <v>173</v>
      </c>
    </row>
    <row r="32" spans="1:33" ht="12" customHeight="1" x14ac:dyDescent="0.25">
      <c r="A32" s="11" t="s">
        <v>173</v>
      </c>
      <c r="F32" s="11" t="s">
        <v>173</v>
      </c>
      <c r="AB32" s="11" t="s">
        <v>173</v>
      </c>
      <c r="AG32" s="11" t="s">
        <v>173</v>
      </c>
    </row>
    <row r="33" spans="1:33" ht="12" customHeight="1" x14ac:dyDescent="0.25">
      <c r="A33" s="11" t="s">
        <v>173</v>
      </c>
      <c r="B33" s="3" t="s">
        <v>158</v>
      </c>
      <c r="D33" s="14">
        <v>20</v>
      </c>
      <c r="E33" s="17">
        <v>2.41356485667958E-2</v>
      </c>
      <c r="F33" s="11" t="s">
        <v>173</v>
      </c>
      <c r="G33" s="18">
        <v>2.0866014218143825E-3</v>
      </c>
      <c r="H33" s="18">
        <v>4.3485788572645845E-3</v>
      </c>
      <c r="I33" s="18">
        <v>3.2799045954483574E-3</v>
      </c>
      <c r="J33" s="18">
        <v>3.3403533490845572E-3</v>
      </c>
      <c r="K33" s="18">
        <v>7.6844545208951676E-3</v>
      </c>
      <c r="L33" s="18">
        <v>1.8403287218147213E-3</v>
      </c>
      <c r="M33" s="18">
        <v>3.7687932189931272E-2</v>
      </c>
      <c r="N33" s="18">
        <v>3.2422174095395384E-2</v>
      </c>
      <c r="O33" s="18">
        <v>9.5091113436187591E-3</v>
      </c>
      <c r="P33" s="18">
        <v>1.943315487269226E-3</v>
      </c>
      <c r="Q33" s="18">
        <v>2.0500336572688571E-3</v>
      </c>
      <c r="R33" s="18">
        <v>8.2568519781665017E-3</v>
      </c>
      <c r="S33" s="18">
        <v>7.52251156362016E-4</v>
      </c>
      <c r="T33" s="18">
        <v>1.038823025452551E-3</v>
      </c>
      <c r="U33" s="18">
        <v>0.38468243508475486</v>
      </c>
      <c r="V33" s="18">
        <v>7.9478916818032097E-4</v>
      </c>
      <c r="W33" s="18">
        <v>9.3658254090733806E-4</v>
      </c>
      <c r="X33" s="18">
        <v>7.8284867363476174E-4</v>
      </c>
      <c r="Y33" s="18">
        <v>1.7806262490873692E-3</v>
      </c>
      <c r="Z33" s="18">
        <v>5.7762142363548818E-4</v>
      </c>
      <c r="AA33" s="18">
        <v>1.0530023627253193E-3</v>
      </c>
      <c r="AB33" s="11" t="s">
        <v>173</v>
      </c>
      <c r="AC33" s="18">
        <v>5.7762142363548818E-4</v>
      </c>
      <c r="AD33" s="18">
        <v>0.38468243508475486</v>
      </c>
      <c r="AE33" s="18">
        <v>0.02</v>
      </c>
      <c r="AF33" s="18">
        <v>0</v>
      </c>
      <c r="AG33" s="11" t="s">
        <v>173</v>
      </c>
    </row>
    <row r="34" spans="1:33" ht="12" customHeight="1" x14ac:dyDescent="0.25">
      <c r="A34" s="11" t="s">
        <v>173</v>
      </c>
      <c r="B34" s="3" t="s">
        <v>159</v>
      </c>
      <c r="D34" s="14">
        <v>20</v>
      </c>
      <c r="E34" s="17">
        <v>9.1224364026169756E-3</v>
      </c>
      <c r="F34" s="11" t="s">
        <v>173</v>
      </c>
      <c r="G34" s="18">
        <v>1.6479545054044475E-3</v>
      </c>
      <c r="H34" s="18">
        <v>2.2542703451817747E-3</v>
      </c>
      <c r="I34" s="18">
        <v>4.0732178645139783E-3</v>
      </c>
      <c r="J34" s="18">
        <v>3.2593209859947958E-3</v>
      </c>
      <c r="K34" s="18">
        <v>8.1262749806605417E-3</v>
      </c>
      <c r="L34" s="18">
        <v>1.8361214901629896E-3</v>
      </c>
      <c r="M34" s="18">
        <v>3.2538701169920525E-2</v>
      </c>
      <c r="N34" s="18">
        <v>2.6400873333751518E-2</v>
      </c>
      <c r="O34" s="18">
        <v>8.9319582209557158E-3</v>
      </c>
      <c r="P34" s="18">
        <v>1.1297486029346882E-3</v>
      </c>
      <c r="Q34" s="18">
        <v>2.5566815706865587E-3</v>
      </c>
      <c r="R34" s="18">
        <v>8.7363242923599316E-4</v>
      </c>
      <c r="S34" s="18">
        <v>4.8535134957550241E-4</v>
      </c>
      <c r="T34" s="18">
        <v>6.0183567347338318E-4</v>
      </c>
      <c r="U34" s="18">
        <v>8.658145390356875E-2</v>
      </c>
      <c r="V34" s="18">
        <v>2.950189511034651E-3</v>
      </c>
      <c r="W34" s="18">
        <v>1.9354318432298623E-3</v>
      </c>
      <c r="X34" s="18">
        <v>1.898843818415763E-3</v>
      </c>
      <c r="Y34" s="18">
        <v>7.0114602654047786E-4</v>
      </c>
      <c r="Z34" s="18">
        <v>1.1924709311874615E-3</v>
      </c>
      <c r="AA34" s="18">
        <v>1.5956858985270994E-3</v>
      </c>
      <c r="AB34" s="11" t="s">
        <v>173</v>
      </c>
      <c r="AC34" s="18">
        <v>4.8535134957550241E-4</v>
      </c>
      <c r="AD34" s="18">
        <v>8.658145390356875E-2</v>
      </c>
      <c r="AE34" s="18">
        <v>0.01</v>
      </c>
      <c r="AF34" s="18">
        <v>0</v>
      </c>
      <c r="AG34" s="11" t="s">
        <v>173</v>
      </c>
    </row>
    <row r="35" spans="1:33" ht="12" customHeight="1" x14ac:dyDescent="0.25">
      <c r="A35" s="11" t="s">
        <v>173</v>
      </c>
      <c r="F35" s="11" t="s">
        <v>173</v>
      </c>
      <c r="AB35" s="11" t="s">
        <v>173</v>
      </c>
      <c r="AG35" s="11" t="s">
        <v>173</v>
      </c>
    </row>
    <row r="36" spans="1:33" ht="12" customHeight="1" x14ac:dyDescent="0.25">
      <c r="A36" s="11" t="s">
        <v>173</v>
      </c>
      <c r="B36" s="3" t="s">
        <v>160</v>
      </c>
      <c r="D36" s="14">
        <v>30</v>
      </c>
      <c r="E36" s="17">
        <v>9.2389908281878277E-2</v>
      </c>
      <c r="F36" s="11" t="s">
        <v>173</v>
      </c>
      <c r="G36" s="18">
        <v>0.12404749596505282</v>
      </c>
      <c r="H36" s="18">
        <v>0.11084759540824995</v>
      </c>
      <c r="I36" s="18">
        <v>0.10452979547059926</v>
      </c>
      <c r="J36" s="18">
        <v>6.7692404828519681E-2</v>
      </c>
      <c r="K36" s="18">
        <v>0.10445876461558479</v>
      </c>
      <c r="L36" s="18">
        <v>0.10595041257088256</v>
      </c>
      <c r="M36" s="18">
        <v>5.4808196960668631E-2</v>
      </c>
      <c r="N36" s="18">
        <v>4.8762681967239319E-2</v>
      </c>
      <c r="O36" s="18">
        <v>0.12079586126884778</v>
      </c>
      <c r="P36" s="18">
        <v>0.11008598679615345</v>
      </c>
      <c r="Q36" s="18">
        <v>7.9625588470903175E-2</v>
      </c>
      <c r="R36" s="18">
        <v>0.19092699211952158</v>
      </c>
      <c r="S36" s="18">
        <v>8.5122587417278739E-2</v>
      </c>
      <c r="T36" s="18">
        <v>8.4289947950167976E-2</v>
      </c>
      <c r="U36" s="18">
        <v>6.6993934754213447E-2</v>
      </c>
      <c r="V36" s="18">
        <v>8.0896251543934428E-2</v>
      </c>
      <c r="W36" s="18">
        <v>8.2253730106427669E-2</v>
      </c>
      <c r="X36" s="18">
        <v>3.2622893244571127E-2</v>
      </c>
      <c r="Y36" s="18">
        <v>3.4990588411710544E-2</v>
      </c>
      <c r="Z36" s="18">
        <v>0.13905473716610572</v>
      </c>
      <c r="AA36" s="18">
        <v>0.11143162688281105</v>
      </c>
      <c r="AB36" s="11" t="s">
        <v>173</v>
      </c>
      <c r="AC36" s="18">
        <v>3.2622893244571127E-2</v>
      </c>
      <c r="AD36" s="18">
        <v>0.19092699211952158</v>
      </c>
      <c r="AE36" s="18">
        <v>0.09</v>
      </c>
      <c r="AF36" s="18">
        <v>0.09</v>
      </c>
      <c r="AG36" s="11" t="s">
        <v>173</v>
      </c>
    </row>
    <row r="37" spans="1:33" ht="12" customHeight="1" x14ac:dyDescent="0.25">
      <c r="A37" s="11" t="s">
        <v>173</v>
      </c>
      <c r="B37" s="3" t="s">
        <v>161</v>
      </c>
      <c r="D37" s="14">
        <v>30</v>
      </c>
      <c r="E37" s="17">
        <v>8.8209567500008954E-2</v>
      </c>
      <c r="F37" s="11" t="s">
        <v>173</v>
      </c>
      <c r="G37" s="18">
        <v>0.12188839587876976</v>
      </c>
      <c r="H37" s="18">
        <v>0.10476517259532248</v>
      </c>
      <c r="I37" s="18">
        <v>0.10154546138226683</v>
      </c>
      <c r="J37" s="18">
        <v>7.6083891103256418E-2</v>
      </c>
      <c r="K37" s="18">
        <v>0.10392851771076206</v>
      </c>
      <c r="L37" s="18">
        <v>0.10482157629540456</v>
      </c>
      <c r="M37" s="18">
        <v>5.3936038204106307E-2</v>
      </c>
      <c r="N37" s="18">
        <v>5.3874934195683455E-2</v>
      </c>
      <c r="O37" s="18">
        <v>8.5047379108069032E-2</v>
      </c>
      <c r="P37" s="18">
        <v>8.8455102654734219E-2</v>
      </c>
      <c r="Q37" s="18">
        <v>8.6443370685116649E-2</v>
      </c>
      <c r="R37" s="18">
        <v>0.17511468752350146</v>
      </c>
      <c r="S37" s="18">
        <v>8.7139016319470519E-2</v>
      </c>
      <c r="T37" s="18">
        <v>7.8062720914491956E-2</v>
      </c>
      <c r="U37" s="18">
        <v>5.0711626682710342E-2</v>
      </c>
      <c r="V37" s="18">
        <v>7.9773633150334478E-2</v>
      </c>
      <c r="W37" s="18">
        <v>8.2034481461983777E-2</v>
      </c>
      <c r="X37" s="18">
        <v>3.3372189215612469E-2</v>
      </c>
      <c r="Y37" s="18">
        <v>4.0013724900353598E-2</v>
      </c>
      <c r="Z37" s="18">
        <v>0.1289529593141312</v>
      </c>
      <c r="AA37" s="18">
        <v>0.11643603820410653</v>
      </c>
      <c r="AB37" s="11" t="s">
        <v>173</v>
      </c>
      <c r="AC37" s="18">
        <v>3.3372189215612469E-2</v>
      </c>
      <c r="AD37" s="18">
        <v>0.17511468752350146</v>
      </c>
      <c r="AE37" s="18">
        <v>0.09</v>
      </c>
      <c r="AF37" s="18">
        <v>0.09</v>
      </c>
      <c r="AG37" s="11" t="s">
        <v>173</v>
      </c>
    </row>
    <row r="38" spans="1:33" ht="12" customHeight="1" x14ac:dyDescent="0.25">
      <c r="A38" s="11" t="s">
        <v>173</v>
      </c>
      <c r="F38" s="11" t="s">
        <v>173</v>
      </c>
      <c r="AB38" s="11" t="s">
        <v>173</v>
      </c>
      <c r="AG38" s="11" t="s">
        <v>173</v>
      </c>
    </row>
    <row r="39" spans="1:33" ht="12" customHeight="1" x14ac:dyDescent="0.25">
      <c r="A39" s="11" t="s">
        <v>173</v>
      </c>
      <c r="B39" s="3" t="s">
        <v>162</v>
      </c>
      <c r="D39" s="14">
        <v>20</v>
      </c>
      <c r="E39" s="17">
        <v>0.19820279364050197</v>
      </c>
      <c r="F39" s="11" t="s">
        <v>173</v>
      </c>
      <c r="G39" s="18">
        <v>0.15916849710217806</v>
      </c>
      <c r="H39" s="18">
        <v>0.13348919601979525</v>
      </c>
      <c r="I39" s="18">
        <v>0.13593133882022923</v>
      </c>
      <c r="J39" s="18">
        <v>0.24654353679836971</v>
      </c>
      <c r="K39" s="18">
        <v>0.20004358311059334</v>
      </c>
      <c r="L39" s="18">
        <v>0.1555495276153176</v>
      </c>
      <c r="M39" s="18">
        <v>0.27576282848598721</v>
      </c>
      <c r="N39" s="18">
        <v>0.21312347831264722</v>
      </c>
      <c r="O39" s="18">
        <v>0.18522249991178619</v>
      </c>
      <c r="P39" s="18">
        <v>0.25120742583428157</v>
      </c>
      <c r="Q39" s="18">
        <v>0.10996630785719974</v>
      </c>
      <c r="R39" s="18">
        <v>0.26367657858522753</v>
      </c>
      <c r="S39" s="18">
        <v>0.33796097202741682</v>
      </c>
      <c r="T39" s="18">
        <v>0.42805230634874447</v>
      </c>
      <c r="U39" s="18">
        <v>0.20308447680419173</v>
      </c>
      <c r="V39" s="18">
        <v>0.12174573927541199</v>
      </c>
      <c r="W39" s="18">
        <v>0.20945116706803901</v>
      </c>
      <c r="X39" s="18">
        <v>5.5276533596210431E-2</v>
      </c>
      <c r="Y39" s="18">
        <v>0.1204849716833829</v>
      </c>
      <c r="Z39" s="18">
        <v>8.7835680922009773E-2</v>
      </c>
      <c r="AA39" s="18">
        <v>0.26868202027152144</v>
      </c>
      <c r="AB39" s="11" t="s">
        <v>173</v>
      </c>
      <c r="AC39" s="18">
        <v>5.5276533596210431E-2</v>
      </c>
      <c r="AD39" s="18">
        <v>0.42805230634874447</v>
      </c>
      <c r="AE39" s="18">
        <v>0.2</v>
      </c>
      <c r="AF39" s="18">
        <v>0.2</v>
      </c>
      <c r="AG39" s="11" t="s">
        <v>173</v>
      </c>
    </row>
    <row r="40" spans="1:33" ht="12" customHeight="1" x14ac:dyDescent="0.25">
      <c r="A40" s="11" t="s">
        <v>173</v>
      </c>
      <c r="B40" s="3" t="s">
        <v>163</v>
      </c>
      <c r="D40" s="14">
        <v>20</v>
      </c>
      <c r="E40" s="17">
        <v>0.16426199855803705</v>
      </c>
      <c r="F40" s="11" t="s">
        <v>173</v>
      </c>
      <c r="G40" s="18">
        <v>0.12969816396729961</v>
      </c>
      <c r="H40" s="18">
        <v>0.11439838782530143</v>
      </c>
      <c r="I40" s="18">
        <v>0.11719884646120704</v>
      </c>
      <c r="J40" s="18">
        <v>0.20663235170027838</v>
      </c>
      <c r="K40" s="18">
        <v>0.17402502643112783</v>
      </c>
      <c r="L40" s="18">
        <v>0.15296797986767086</v>
      </c>
      <c r="M40" s="18">
        <v>0.17535328366432212</v>
      </c>
      <c r="N40" s="18">
        <v>0.19400298808241523</v>
      </c>
      <c r="O40" s="18">
        <v>0.14511474997559559</v>
      </c>
      <c r="P40" s="18">
        <v>0.24367415010895033</v>
      </c>
      <c r="Q40" s="18">
        <v>9.2585386192279406E-2</v>
      </c>
      <c r="R40" s="18">
        <v>0.2359974586408693</v>
      </c>
      <c r="S40" s="18">
        <v>0.21456208709118596</v>
      </c>
      <c r="T40" s="18">
        <v>0.27607052271587884</v>
      </c>
      <c r="U40" s="18">
        <v>0.20641693180520848</v>
      </c>
      <c r="V40" s="18">
        <v>9.7998679684514256E-2</v>
      </c>
      <c r="W40" s="18">
        <v>0.18863337420024129</v>
      </c>
      <c r="X40" s="18">
        <v>5.4266951907756544E-2</v>
      </c>
      <c r="Y40" s="18">
        <v>0.12268758655263623</v>
      </c>
      <c r="Z40" s="18">
        <v>6.9476390674403365E-2</v>
      </c>
      <c r="AA40" s="18">
        <v>0.23774067216963557</v>
      </c>
      <c r="AB40" s="11" t="s">
        <v>173</v>
      </c>
      <c r="AC40" s="18">
        <v>5.4266951907756544E-2</v>
      </c>
      <c r="AD40" s="18">
        <v>0.27607052271587884</v>
      </c>
      <c r="AE40" s="18">
        <v>0.16</v>
      </c>
      <c r="AF40" s="18">
        <v>0.17</v>
      </c>
      <c r="AG40" s="11" t="s">
        <v>173</v>
      </c>
    </row>
    <row r="41" spans="1:33" ht="12" customHeight="1" x14ac:dyDescent="0.25">
      <c r="A41" s="11" t="s">
        <v>173</v>
      </c>
      <c r="F41" s="11" t="s">
        <v>173</v>
      </c>
      <c r="AB41" s="11" t="s">
        <v>173</v>
      </c>
      <c r="AG41" s="11" t="s">
        <v>173</v>
      </c>
    </row>
    <row r="42" spans="1:33" ht="12" customHeight="1" x14ac:dyDescent="0.25">
      <c r="A42" s="11" t="s">
        <v>173</v>
      </c>
      <c r="B42" s="3" t="s">
        <v>164</v>
      </c>
      <c r="D42" s="14">
        <v>9337</v>
      </c>
      <c r="E42" s="17">
        <v>1.518638779712205E-2</v>
      </c>
      <c r="F42" s="11" t="s">
        <v>173</v>
      </c>
      <c r="G42" s="18">
        <v>5.2643279018520506E-3</v>
      </c>
      <c r="H42" s="18">
        <v>1.5011472934866044E-2</v>
      </c>
      <c r="I42" s="18">
        <v>1.4011451306750633E-2</v>
      </c>
      <c r="J42" s="18">
        <v>4.6304234450555981E-3</v>
      </c>
      <c r="K42" s="18">
        <v>1.2710865764543833E-2</v>
      </c>
      <c r="L42" s="18">
        <v>7.3818764865150044E-3</v>
      </c>
      <c r="M42" s="18">
        <v>9.794860669227301E-3</v>
      </c>
      <c r="N42" s="18">
        <v>4.9451682678532727E-2</v>
      </c>
      <c r="O42" s="18">
        <v>3.036921868767295E-2</v>
      </c>
      <c r="P42" s="18">
        <v>5.6166209168848624E-3</v>
      </c>
      <c r="Q42" s="18">
        <v>1.8345770242968351E-2</v>
      </c>
      <c r="R42" s="18">
        <v>1.1627230287923673E-2</v>
      </c>
      <c r="S42" s="18">
        <v>6.5223261238871455E-3</v>
      </c>
      <c r="T42" s="18">
        <v>6.0705883716996034E-3</v>
      </c>
      <c r="U42" s="18">
        <v>7.9259239274518389E-3</v>
      </c>
      <c r="V42" s="18">
        <v>3.3622800760685356E-2</v>
      </c>
      <c r="W42" s="18">
        <v>2.8843879120685312E-2</v>
      </c>
      <c r="X42" s="18">
        <v>2.7084197807623056E-3</v>
      </c>
      <c r="Y42" s="18">
        <v>1.3136961936523361E-2</v>
      </c>
      <c r="Z42" s="18">
        <v>2.4013005409481591E-2</v>
      </c>
      <c r="AA42" s="18">
        <v>1.1854436985593519E-2</v>
      </c>
      <c r="AB42" s="11" t="s">
        <v>173</v>
      </c>
      <c r="AC42" s="18">
        <v>2.7084197807623056E-3</v>
      </c>
      <c r="AD42" s="18">
        <v>4.9451682678532727E-2</v>
      </c>
      <c r="AE42" s="18">
        <v>0.02</v>
      </c>
      <c r="AF42" s="18">
        <v>0.01</v>
      </c>
      <c r="AG42" s="11" t="s">
        <v>173</v>
      </c>
    </row>
    <row r="43" spans="1:33" ht="12" customHeight="1" x14ac:dyDescent="0.25">
      <c r="A43" s="11" t="s">
        <v>173</v>
      </c>
      <c r="B43" s="3" t="s">
        <v>165</v>
      </c>
      <c r="D43" s="14">
        <v>9337</v>
      </c>
      <c r="E43" s="17">
        <v>3.4437940222920696E-2</v>
      </c>
      <c r="F43" s="11" t="s">
        <v>173</v>
      </c>
      <c r="G43" s="18">
        <v>1.603346810521078E-2</v>
      </c>
      <c r="H43" s="18">
        <v>4.6226580703775388E-2</v>
      </c>
      <c r="I43" s="18">
        <v>3.4664537188360711E-2</v>
      </c>
      <c r="J43" s="18">
        <v>3.6186469042122527E-2</v>
      </c>
      <c r="K43" s="18">
        <v>8.408493547384821E-2</v>
      </c>
      <c r="L43" s="18">
        <v>2.1609752840026308E-2</v>
      </c>
      <c r="M43" s="18">
        <v>3.0299479879988933E-2</v>
      </c>
      <c r="N43" s="18">
        <v>9.9504192510383671E-2</v>
      </c>
      <c r="O43" s="18">
        <v>4.1372073950052934E-2</v>
      </c>
      <c r="P43" s="18">
        <v>2.800578542040455E-2</v>
      </c>
      <c r="Q43" s="18">
        <v>3.2641159579313461E-2</v>
      </c>
      <c r="R43" s="18">
        <v>3.3072626859977694E-2</v>
      </c>
      <c r="S43" s="18">
        <v>1.5022579054682739E-2</v>
      </c>
      <c r="T43" s="18">
        <v>3.6038914429921354E-2</v>
      </c>
      <c r="U43" s="18">
        <v>1.1576838964334479E-2</v>
      </c>
      <c r="V43" s="18">
        <v>2.7935007191787653E-2</v>
      </c>
      <c r="W43" s="18">
        <v>2.4818365870658221E-2</v>
      </c>
      <c r="X43" s="18">
        <v>1.2578130966914403E-2</v>
      </c>
      <c r="Y43" s="18">
        <v>2.3042512123270908E-2</v>
      </c>
      <c r="Z43" s="18">
        <v>3.8347004461427581E-2</v>
      </c>
      <c r="AA43" s="18">
        <v>3.0136330064872041E-2</v>
      </c>
      <c r="AB43" s="11" t="s">
        <v>173</v>
      </c>
      <c r="AC43" s="18">
        <v>1.1576838964334479E-2</v>
      </c>
      <c r="AD43" s="18">
        <v>9.9504192510383671E-2</v>
      </c>
      <c r="AE43" s="18">
        <v>0.03</v>
      </c>
      <c r="AF43" s="18">
        <v>0.03</v>
      </c>
      <c r="AG43" s="11" t="s">
        <v>173</v>
      </c>
    </row>
    <row r="44" spans="1:33" ht="12" customHeight="1" x14ac:dyDescent="0.25">
      <c r="A44" s="11" t="s">
        <v>173</v>
      </c>
      <c r="F44" s="11" t="s">
        <v>173</v>
      </c>
      <c r="AB44" s="11" t="s">
        <v>173</v>
      </c>
      <c r="AG44" s="11" t="s">
        <v>173</v>
      </c>
    </row>
    <row r="45" spans="1:33" ht="12" customHeight="1" x14ac:dyDescent="0.25">
      <c r="A45" s="11"/>
      <c r="B45" s="13" t="s">
        <v>166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ht="12" customHeight="1" x14ac:dyDescent="0.25">
      <c r="A46" s="11" t="s">
        <v>173</v>
      </c>
      <c r="F46" s="11" t="s">
        <v>173</v>
      </c>
      <c r="AB46" s="11" t="s">
        <v>173</v>
      </c>
      <c r="AG46" s="11" t="s">
        <v>173</v>
      </c>
    </row>
    <row r="47" spans="1:33" ht="12" customHeight="1" x14ac:dyDescent="0.25">
      <c r="A47" s="11" t="s">
        <v>173</v>
      </c>
      <c r="B47" s="3" t="s">
        <v>167</v>
      </c>
      <c r="C47" s="12" t="s">
        <v>116</v>
      </c>
      <c r="D47" s="14">
        <v>500</v>
      </c>
      <c r="F47" s="11" t="s">
        <v>173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11" t="s">
        <v>173</v>
      </c>
      <c r="AC47" s="3">
        <v>0</v>
      </c>
      <c r="AD47" s="3">
        <v>0</v>
      </c>
      <c r="AE47" s="3">
        <v>0</v>
      </c>
      <c r="AF47" s="3">
        <v>0</v>
      </c>
      <c r="AG47" s="11" t="s">
        <v>173</v>
      </c>
    </row>
    <row r="48" spans="1:33" ht="12" customHeight="1" x14ac:dyDescent="0.25">
      <c r="A48" s="11" t="s">
        <v>173</v>
      </c>
      <c r="B48" s="3" t="s">
        <v>167</v>
      </c>
      <c r="C48" s="12" t="s">
        <v>139</v>
      </c>
      <c r="D48" s="14">
        <v>500</v>
      </c>
      <c r="F48" s="11" t="s">
        <v>173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11" t="s">
        <v>173</v>
      </c>
      <c r="AC48" s="3">
        <v>0</v>
      </c>
      <c r="AD48" s="3">
        <v>0</v>
      </c>
      <c r="AE48" s="3">
        <v>0</v>
      </c>
      <c r="AF48" s="3">
        <v>0</v>
      </c>
      <c r="AG48" s="11" t="s">
        <v>173</v>
      </c>
    </row>
    <row r="49" spans="1:33" ht="12" customHeight="1" x14ac:dyDescent="0.25">
      <c r="A49" s="11" t="s">
        <v>173</v>
      </c>
      <c r="F49" s="11" t="s">
        <v>173</v>
      </c>
      <c r="AB49" s="11" t="s">
        <v>173</v>
      </c>
      <c r="AG49" s="11" t="s">
        <v>173</v>
      </c>
    </row>
    <row r="50" spans="1:33" ht="12" customHeight="1" x14ac:dyDescent="0.25">
      <c r="A50" s="11" t="s">
        <v>173</v>
      </c>
      <c r="B50" s="3" t="s">
        <v>168</v>
      </c>
      <c r="C50" s="12" t="s">
        <v>116</v>
      </c>
      <c r="D50" s="14">
        <v>2572237</v>
      </c>
      <c r="E50" s="14">
        <v>1</v>
      </c>
      <c r="F50" s="11" t="s">
        <v>173</v>
      </c>
      <c r="G50" s="3">
        <v>0</v>
      </c>
      <c r="H50" s="3">
        <v>0</v>
      </c>
      <c r="I50" s="3">
        <v>0</v>
      </c>
      <c r="J50" s="3">
        <v>0</v>
      </c>
      <c r="K50" s="3">
        <v>3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</v>
      </c>
      <c r="U50" s="3">
        <v>5</v>
      </c>
      <c r="V50" s="3">
        <v>0</v>
      </c>
      <c r="W50" s="3">
        <v>0</v>
      </c>
      <c r="X50" s="3">
        <v>7</v>
      </c>
      <c r="Y50" s="3">
        <v>1</v>
      </c>
      <c r="Z50" s="3">
        <v>0</v>
      </c>
      <c r="AA50" s="3">
        <v>3</v>
      </c>
      <c r="AB50" s="11" t="s">
        <v>173</v>
      </c>
      <c r="AC50" s="3">
        <v>0</v>
      </c>
      <c r="AD50" s="3">
        <v>8</v>
      </c>
      <c r="AE50" s="3">
        <v>1</v>
      </c>
      <c r="AF50" s="3">
        <v>0</v>
      </c>
      <c r="AG50" s="11" t="s">
        <v>173</v>
      </c>
    </row>
    <row r="51" spans="1:33" ht="12" customHeight="1" x14ac:dyDescent="0.25">
      <c r="A51" s="11" t="s">
        <v>173</v>
      </c>
      <c r="B51" s="3" t="s">
        <v>168</v>
      </c>
      <c r="C51" s="12" t="s">
        <v>139</v>
      </c>
      <c r="D51" s="14" t="s">
        <v>10</v>
      </c>
      <c r="F51" s="11" t="s">
        <v>173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2</v>
      </c>
      <c r="Y51" s="3">
        <v>0</v>
      </c>
      <c r="Z51" s="3">
        <v>0</v>
      </c>
      <c r="AA51" s="3">
        <v>0</v>
      </c>
      <c r="AB51" s="11" t="s">
        <v>173</v>
      </c>
      <c r="AC51" s="3">
        <v>0</v>
      </c>
      <c r="AD51" s="3">
        <v>8</v>
      </c>
      <c r="AE51" s="3">
        <v>0</v>
      </c>
      <c r="AF51" s="3">
        <v>0</v>
      </c>
      <c r="AG51" s="11" t="s">
        <v>173</v>
      </c>
    </row>
    <row r="52" spans="1:33" ht="12" customHeight="1" x14ac:dyDescent="0.25">
      <c r="A52" s="11" t="s">
        <v>173</v>
      </c>
      <c r="F52" s="11" t="s">
        <v>173</v>
      </c>
      <c r="AB52" s="11" t="s">
        <v>173</v>
      </c>
      <c r="AG52" s="11" t="s">
        <v>173</v>
      </c>
    </row>
    <row r="53" spans="1:33" ht="12" customHeight="1" x14ac:dyDescent="0.25">
      <c r="A53" s="11"/>
      <c r="B53" s="23" t="s">
        <v>204</v>
      </c>
      <c r="C53" s="12" t="s">
        <v>139</v>
      </c>
      <c r="D53" s="24">
        <v>80</v>
      </c>
      <c r="E53" s="24">
        <v>0</v>
      </c>
      <c r="F53" s="25"/>
      <c r="G53" s="23">
        <v>0</v>
      </c>
      <c r="H53" s="23">
        <v>1</v>
      </c>
      <c r="I53" s="23">
        <v>1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1</v>
      </c>
      <c r="Y53" s="23">
        <v>0</v>
      </c>
      <c r="Z53" s="23">
        <v>0</v>
      </c>
      <c r="AA53" s="23">
        <v>0</v>
      </c>
      <c r="AB53" s="11"/>
      <c r="AC53" s="3">
        <v>0</v>
      </c>
      <c r="AD53" s="3">
        <v>0</v>
      </c>
      <c r="AE53" s="3">
        <v>0</v>
      </c>
      <c r="AF53" s="3">
        <v>0</v>
      </c>
      <c r="AG53" s="11"/>
    </row>
    <row r="54" spans="1:33" ht="12" customHeight="1" x14ac:dyDescent="0.25">
      <c r="A54" s="11"/>
      <c r="B54" s="23" t="s">
        <v>205</v>
      </c>
      <c r="C54" s="12" t="s">
        <v>139</v>
      </c>
      <c r="D54" s="24">
        <v>80</v>
      </c>
      <c r="E54" s="24">
        <v>0</v>
      </c>
      <c r="F54" s="25"/>
      <c r="G54" s="23">
        <v>1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1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8</v>
      </c>
      <c r="Y54" s="23">
        <v>0</v>
      </c>
      <c r="Z54" s="23">
        <v>0</v>
      </c>
      <c r="AA54" s="23">
        <v>0</v>
      </c>
      <c r="AB54" s="11"/>
      <c r="AC54" s="3">
        <v>0</v>
      </c>
      <c r="AD54" s="3">
        <v>1</v>
      </c>
      <c r="AE54" s="3">
        <v>0</v>
      </c>
      <c r="AF54" s="3">
        <v>0</v>
      </c>
      <c r="AG54" s="11"/>
    </row>
    <row r="55" spans="1:33" ht="12" customHeight="1" x14ac:dyDescent="0.25">
      <c r="A55" s="11"/>
      <c r="F55" s="11"/>
      <c r="AB55" s="11"/>
      <c r="AG55" s="11"/>
    </row>
    <row r="56" spans="1:33" ht="12" customHeight="1" x14ac:dyDescent="0.25">
      <c r="A56" s="11"/>
      <c r="B56" s="13" t="s">
        <v>169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ht="12" customHeight="1" x14ac:dyDescent="0.25">
      <c r="A57" s="11" t="s">
        <v>173</v>
      </c>
      <c r="F57" s="11" t="s">
        <v>173</v>
      </c>
      <c r="AB57" s="11" t="s">
        <v>173</v>
      </c>
      <c r="AG57" s="11" t="s">
        <v>173</v>
      </c>
    </row>
    <row r="58" spans="1:33" ht="12" customHeight="1" x14ac:dyDescent="0.25">
      <c r="A58" s="11" t="s">
        <v>173</v>
      </c>
      <c r="B58" s="4" t="s">
        <v>186</v>
      </c>
      <c r="F58" s="11" t="s">
        <v>173</v>
      </c>
      <c r="G58" s="21">
        <v>6</v>
      </c>
      <c r="H58" s="21">
        <v>6</v>
      </c>
      <c r="I58" s="21">
        <v>6</v>
      </c>
      <c r="J58" s="21">
        <v>6</v>
      </c>
      <c r="K58" s="21">
        <v>6</v>
      </c>
      <c r="L58" s="21">
        <v>6</v>
      </c>
      <c r="M58" s="21">
        <v>5.5</v>
      </c>
      <c r="N58" s="21">
        <v>6</v>
      </c>
      <c r="O58" s="21">
        <v>6</v>
      </c>
      <c r="P58" s="21">
        <v>6</v>
      </c>
      <c r="Q58" s="21">
        <v>6</v>
      </c>
      <c r="R58" s="21">
        <v>5.5</v>
      </c>
      <c r="S58" s="21">
        <v>6</v>
      </c>
      <c r="T58" s="21">
        <v>6</v>
      </c>
      <c r="U58" s="21">
        <v>4.5</v>
      </c>
      <c r="V58" s="21">
        <v>6</v>
      </c>
      <c r="W58" s="21">
        <v>6</v>
      </c>
      <c r="X58" s="21">
        <v>6</v>
      </c>
      <c r="Y58" s="21">
        <v>6</v>
      </c>
      <c r="Z58" s="21">
        <v>6</v>
      </c>
      <c r="AA58" s="21">
        <v>6</v>
      </c>
      <c r="AB58" s="11" t="s">
        <v>173</v>
      </c>
      <c r="AG58" s="11" t="s">
        <v>173</v>
      </c>
    </row>
    <row r="59" spans="1:33" ht="12" customHeight="1" x14ac:dyDescent="0.25">
      <c r="A59" s="11" t="s">
        <v>173</v>
      </c>
      <c r="B59" s="4" t="s">
        <v>178</v>
      </c>
      <c r="F59" s="11" t="s">
        <v>173</v>
      </c>
      <c r="G59" s="21">
        <v>6</v>
      </c>
      <c r="H59" s="21">
        <v>6</v>
      </c>
      <c r="I59" s="21">
        <v>6</v>
      </c>
      <c r="J59" s="21">
        <v>5</v>
      </c>
      <c r="K59" s="21">
        <v>6</v>
      </c>
      <c r="L59" s="21">
        <v>6</v>
      </c>
      <c r="M59" s="21">
        <v>6</v>
      </c>
      <c r="N59" s="21">
        <v>6</v>
      </c>
      <c r="O59" s="21">
        <v>6</v>
      </c>
      <c r="P59" s="21">
        <v>5.5</v>
      </c>
      <c r="Q59" s="21">
        <v>6</v>
      </c>
      <c r="R59" s="21">
        <v>5.5</v>
      </c>
      <c r="S59" s="21">
        <v>5.5</v>
      </c>
      <c r="T59" s="21">
        <v>5.5</v>
      </c>
      <c r="U59" s="21">
        <v>5.5</v>
      </c>
      <c r="V59" s="21">
        <v>6</v>
      </c>
      <c r="W59" s="21">
        <v>6</v>
      </c>
      <c r="X59" s="21">
        <v>6</v>
      </c>
      <c r="Y59" s="21">
        <v>6</v>
      </c>
      <c r="Z59" s="21">
        <v>6</v>
      </c>
      <c r="AA59" s="21">
        <v>6</v>
      </c>
      <c r="AB59" s="11" t="s">
        <v>173</v>
      </c>
      <c r="AG59" s="11" t="s">
        <v>173</v>
      </c>
    </row>
    <row r="60" spans="1:33" ht="12" customHeight="1" x14ac:dyDescent="0.25">
      <c r="A60" s="11" t="s">
        <v>173</v>
      </c>
      <c r="B60" s="4" t="s">
        <v>187</v>
      </c>
      <c r="F60" s="11" t="s">
        <v>173</v>
      </c>
      <c r="G60" s="21">
        <v>6</v>
      </c>
      <c r="H60" s="21">
        <v>6</v>
      </c>
      <c r="I60" s="21">
        <v>6</v>
      </c>
      <c r="J60" s="21">
        <v>6</v>
      </c>
      <c r="K60" s="21">
        <v>5.5</v>
      </c>
      <c r="L60" s="21">
        <v>6</v>
      </c>
      <c r="M60" s="21">
        <v>6</v>
      </c>
      <c r="N60" s="21">
        <v>6</v>
      </c>
      <c r="O60" s="21">
        <v>6</v>
      </c>
      <c r="P60" s="21">
        <v>6</v>
      </c>
      <c r="Q60" s="21">
        <v>6</v>
      </c>
      <c r="R60" s="21">
        <v>6</v>
      </c>
      <c r="S60" s="21">
        <v>6</v>
      </c>
      <c r="T60" s="21">
        <v>6</v>
      </c>
      <c r="U60" s="21">
        <v>5.5</v>
      </c>
      <c r="V60" s="21">
        <v>6</v>
      </c>
      <c r="W60" s="21">
        <v>6</v>
      </c>
      <c r="X60" s="21">
        <v>3.5</v>
      </c>
      <c r="Y60" s="21">
        <v>6</v>
      </c>
      <c r="Z60" s="21">
        <v>6</v>
      </c>
      <c r="AA60" s="21">
        <v>6</v>
      </c>
      <c r="AB60" s="11" t="s">
        <v>173</v>
      </c>
      <c r="AG60" s="11" t="s">
        <v>173</v>
      </c>
    </row>
    <row r="61" spans="1:33" ht="12" customHeight="1" x14ac:dyDescent="0.25">
      <c r="A61" s="11" t="s">
        <v>173</v>
      </c>
      <c r="F61" s="11" t="s">
        <v>173</v>
      </c>
      <c r="AB61" s="11" t="s">
        <v>173</v>
      </c>
      <c r="AG61" s="11" t="s">
        <v>173</v>
      </c>
    </row>
    <row r="62" spans="1:33" ht="12" customHeight="1" x14ac:dyDescent="0.25">
      <c r="A62" s="11" t="s">
        <v>173</v>
      </c>
      <c r="B62" s="4" t="s">
        <v>185</v>
      </c>
      <c r="F62" s="11" t="s">
        <v>173</v>
      </c>
      <c r="G62" s="21">
        <v>18</v>
      </c>
      <c r="H62" s="21">
        <v>18</v>
      </c>
      <c r="I62" s="21">
        <v>18</v>
      </c>
      <c r="J62" s="21">
        <v>17</v>
      </c>
      <c r="K62" s="21">
        <v>17.5</v>
      </c>
      <c r="L62" s="21">
        <v>18</v>
      </c>
      <c r="M62" s="21">
        <v>17.5</v>
      </c>
      <c r="N62" s="21">
        <v>18</v>
      </c>
      <c r="O62" s="21">
        <v>18</v>
      </c>
      <c r="P62" s="21">
        <v>17.5</v>
      </c>
      <c r="Q62" s="21">
        <v>18</v>
      </c>
      <c r="R62" s="21">
        <v>17</v>
      </c>
      <c r="S62" s="21">
        <v>17.5</v>
      </c>
      <c r="T62" s="21">
        <v>17.5</v>
      </c>
      <c r="U62" s="21">
        <v>15.5</v>
      </c>
      <c r="V62" s="21">
        <v>18</v>
      </c>
      <c r="W62" s="21">
        <v>18</v>
      </c>
      <c r="X62" s="21">
        <v>15.5</v>
      </c>
      <c r="Y62" s="21">
        <v>18</v>
      </c>
      <c r="Z62" s="21">
        <v>18</v>
      </c>
      <c r="AA62" s="21">
        <v>18</v>
      </c>
      <c r="AB62" s="11" t="s">
        <v>173</v>
      </c>
      <c r="AG62" s="11" t="s">
        <v>173</v>
      </c>
    </row>
    <row r="63" spans="1:33" ht="12" customHeight="1" x14ac:dyDescent="0.25">
      <c r="A63" s="11" t="s">
        <v>173</v>
      </c>
      <c r="B63" s="4" t="s">
        <v>170</v>
      </c>
      <c r="F63" s="11" t="s">
        <v>173</v>
      </c>
      <c r="G63" s="19" t="s">
        <v>201</v>
      </c>
      <c r="H63" s="19" t="s">
        <v>201</v>
      </c>
      <c r="I63" s="19" t="s">
        <v>201</v>
      </c>
      <c r="J63" s="19" t="s">
        <v>201</v>
      </c>
      <c r="K63" s="19" t="s">
        <v>201</v>
      </c>
      <c r="L63" s="19" t="s">
        <v>201</v>
      </c>
      <c r="M63" s="19" t="s">
        <v>201</v>
      </c>
      <c r="N63" s="19" t="s">
        <v>201</v>
      </c>
      <c r="O63" s="19" t="s">
        <v>201</v>
      </c>
      <c r="P63" s="19" t="s">
        <v>201</v>
      </c>
      <c r="Q63" s="19" t="s">
        <v>201</v>
      </c>
      <c r="R63" s="19" t="s">
        <v>201</v>
      </c>
      <c r="S63" s="19" t="s">
        <v>201</v>
      </c>
      <c r="T63" s="19" t="s">
        <v>201</v>
      </c>
      <c r="U63" s="19" t="s">
        <v>201</v>
      </c>
      <c r="V63" s="19" t="s">
        <v>201</v>
      </c>
      <c r="W63" s="19" t="s">
        <v>201</v>
      </c>
      <c r="X63" s="19" t="s">
        <v>201</v>
      </c>
      <c r="Y63" s="19" t="s">
        <v>201</v>
      </c>
      <c r="Z63" s="19" t="s">
        <v>201</v>
      </c>
      <c r="AA63" s="19" t="s">
        <v>201</v>
      </c>
      <c r="AB63" s="11" t="s">
        <v>173</v>
      </c>
      <c r="AG63" s="11" t="s">
        <v>173</v>
      </c>
    </row>
    <row r="64" spans="1:33" ht="12" customHeight="1" x14ac:dyDescent="0.25">
      <c r="A64" s="11" t="s">
        <v>173</v>
      </c>
      <c r="F64" s="11" t="s">
        <v>173</v>
      </c>
      <c r="AB64" s="11" t="s">
        <v>173</v>
      </c>
      <c r="AG64" s="11" t="s">
        <v>173</v>
      </c>
    </row>
    <row r="65" spans="1:33" ht="12" customHeight="1" x14ac:dyDescent="0.25">
      <c r="A65" s="11" t="s">
        <v>173</v>
      </c>
      <c r="B65" s="4" t="s">
        <v>171</v>
      </c>
      <c r="F65" s="11" t="s">
        <v>173</v>
      </c>
      <c r="G65" s="4" t="s">
        <v>202</v>
      </c>
      <c r="H65" s="4" t="s">
        <v>202</v>
      </c>
      <c r="I65" s="4" t="s">
        <v>202</v>
      </c>
      <c r="J65" s="4" t="s">
        <v>203</v>
      </c>
      <c r="K65" s="4" t="s">
        <v>202</v>
      </c>
      <c r="L65" s="4" t="s">
        <v>202</v>
      </c>
      <c r="M65" s="4" t="s">
        <v>202</v>
      </c>
      <c r="N65" s="4" t="s">
        <v>202</v>
      </c>
      <c r="O65" s="4" t="s">
        <v>202</v>
      </c>
      <c r="P65" s="4" t="s">
        <v>202</v>
      </c>
      <c r="Q65" s="4" t="s">
        <v>202</v>
      </c>
      <c r="R65" s="4" t="s">
        <v>203</v>
      </c>
      <c r="S65" s="4" t="s">
        <v>202</v>
      </c>
      <c r="T65" s="4" t="s">
        <v>202</v>
      </c>
      <c r="U65" s="4" t="s">
        <v>203</v>
      </c>
      <c r="V65" s="4" t="s">
        <v>202</v>
      </c>
      <c r="W65" s="4" t="s">
        <v>202</v>
      </c>
      <c r="X65" s="4" t="s">
        <v>203</v>
      </c>
      <c r="Y65" s="4" t="s">
        <v>202</v>
      </c>
      <c r="Z65" s="4" t="s">
        <v>202</v>
      </c>
      <c r="AA65" s="4" t="s">
        <v>202</v>
      </c>
      <c r="AB65" s="11" t="s">
        <v>173</v>
      </c>
      <c r="AG65" s="11" t="s">
        <v>173</v>
      </c>
    </row>
    <row r="66" spans="1:33" ht="15" x14ac:dyDescent="0.25">
      <c r="A66" s="11" t="s">
        <v>173</v>
      </c>
      <c r="F66" s="11" t="s">
        <v>173</v>
      </c>
      <c r="AB66" s="11" t="s">
        <v>173</v>
      </c>
      <c r="AG66" s="11" t="s">
        <v>173</v>
      </c>
    </row>
    <row r="67" spans="1:33" ht="15" x14ac:dyDescent="0.25">
      <c r="A67" s="11"/>
      <c r="B67" s="13" t="s">
        <v>172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Calculation</vt:lpstr>
      <vt:lpstr>Summary Results</vt:lpstr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2021-09-24T07:31:28Z</dcterms:created>
  <dcterms:modified xsi:type="dcterms:W3CDTF">2021-10-14T10:10:03Z</dcterms:modified>
</cp:coreProperties>
</file>